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ISKFIRST\Shared\ISK_usershare\Волкова\2025 год\Бюджет 2026\Проект решения Искитимского района на 2026-2028 годы\"/>
    </mc:Choice>
  </mc:AlternateContent>
  <bookViews>
    <workbookView xWindow="367" yWindow="14" windowWidth="20962" windowHeight="9727"/>
  </bookViews>
  <sheets>
    <sheet name="2024-2026 прил6" sheetId="1" r:id="rId1"/>
  </sheets>
  <definedNames>
    <definedName name="_xlnm._FilterDatabase" localSheetId="0" hidden="1">'2024-2026 прил6'!$A$5:$Q$1461</definedName>
    <definedName name="Print_Titles" localSheetId="0">'2024-2026 прил6'!$6:$6</definedName>
  </definedNames>
  <calcPr calcId="162913"/>
</workbook>
</file>

<file path=xl/calcChain.xml><?xml version="1.0" encoding="utf-8"?>
<calcChain xmlns="http://schemas.openxmlformats.org/spreadsheetml/2006/main">
  <c r="K1477" i="1" l="1"/>
  <c r="J1477" i="1"/>
  <c r="I1477" i="1"/>
  <c r="K1470" i="1"/>
  <c r="J1470" i="1"/>
  <c r="O1463" i="1"/>
  <c r="L1463" i="1"/>
  <c r="I1463" i="1"/>
  <c r="O1457" i="1"/>
  <c r="L1457" i="1"/>
  <c r="L1456" i="1" s="1"/>
  <c r="L1455" i="1" s="1"/>
  <c r="L1454" i="1" s="1"/>
  <c r="L1453" i="1" s="1"/>
  <c r="I1457" i="1"/>
  <c r="Q1456" i="1"/>
  <c r="P1456" i="1"/>
  <c r="O1456" i="1"/>
  <c r="O1455" i="1" s="1"/>
  <c r="O1454" i="1" s="1"/>
  <c r="O1453" i="1" s="1"/>
  <c r="O1452" i="1" s="1"/>
  <c r="N1456" i="1"/>
  <c r="M1456" i="1"/>
  <c r="K1456" i="1"/>
  <c r="K1455" i="1" s="1"/>
  <c r="K1454" i="1" s="1"/>
  <c r="J1456" i="1"/>
  <c r="I1456" i="1"/>
  <c r="Q1455" i="1"/>
  <c r="P1455" i="1"/>
  <c r="P1454" i="1" s="1"/>
  <c r="P1453" i="1" s="1"/>
  <c r="P1452" i="1" s="1"/>
  <c r="N1455" i="1"/>
  <c r="M1455" i="1"/>
  <c r="M1454" i="1" s="1"/>
  <c r="M1453" i="1" s="1"/>
  <c r="M1452" i="1" s="1"/>
  <c r="J1455" i="1"/>
  <c r="I1455" i="1"/>
  <c r="Q1454" i="1"/>
  <c r="Q1453" i="1" s="1"/>
  <c r="Q1452" i="1" s="1"/>
  <c r="N1454" i="1"/>
  <c r="J1454" i="1"/>
  <c r="I1454" i="1"/>
  <c r="I1453" i="1" s="1"/>
  <c r="I1452" i="1" s="1"/>
  <c r="N1453" i="1"/>
  <c r="N1452" i="1" s="1"/>
  <c r="K1453" i="1"/>
  <c r="K1452" i="1" s="1"/>
  <c r="J1453" i="1"/>
  <c r="J1452" i="1" s="1"/>
  <c r="L1452" i="1"/>
  <c r="O1451" i="1"/>
  <c r="L1451" i="1"/>
  <c r="L1450" i="1" s="1"/>
  <c r="L1447" i="1" s="1"/>
  <c r="I1451" i="1"/>
  <c r="Q1450" i="1"/>
  <c r="P1450" i="1"/>
  <c r="O1450" i="1"/>
  <c r="N1450" i="1"/>
  <c r="M1450" i="1"/>
  <c r="K1450" i="1"/>
  <c r="J1450" i="1"/>
  <c r="I1450" i="1"/>
  <c r="O1449" i="1"/>
  <c r="L1449" i="1"/>
  <c r="L1448" i="1" s="1"/>
  <c r="I1449" i="1"/>
  <c r="Q1448" i="1"/>
  <c r="P1448" i="1"/>
  <c r="O1448" i="1"/>
  <c r="N1448" i="1"/>
  <c r="M1448" i="1"/>
  <c r="K1448" i="1"/>
  <c r="J1448" i="1"/>
  <c r="I1448" i="1"/>
  <c r="Q1447" i="1"/>
  <c r="P1447" i="1"/>
  <c r="N1447" i="1"/>
  <c r="M1447" i="1"/>
  <c r="J1447" i="1"/>
  <c r="I1447" i="1"/>
  <c r="O1446" i="1"/>
  <c r="O1445" i="1" s="1"/>
  <c r="L1446" i="1"/>
  <c r="I1446" i="1"/>
  <c r="Q1445" i="1"/>
  <c r="P1445" i="1"/>
  <c r="N1445" i="1"/>
  <c r="M1445" i="1"/>
  <c r="L1445" i="1"/>
  <c r="K1445" i="1"/>
  <c r="J1445" i="1"/>
  <c r="I1445" i="1"/>
  <c r="O1444" i="1"/>
  <c r="O1443" i="1" s="1"/>
  <c r="L1444" i="1"/>
  <c r="I1444" i="1"/>
  <c r="Q1443" i="1"/>
  <c r="Q1440" i="1" s="1"/>
  <c r="P1443" i="1"/>
  <c r="N1443" i="1"/>
  <c r="M1443" i="1"/>
  <c r="L1443" i="1"/>
  <c r="K1443" i="1"/>
  <c r="J1443" i="1"/>
  <c r="I1443" i="1"/>
  <c r="O1442" i="1"/>
  <c r="O1441" i="1" s="1"/>
  <c r="L1442" i="1"/>
  <c r="I1442" i="1"/>
  <c r="Q1441" i="1"/>
  <c r="P1441" i="1"/>
  <c r="N1441" i="1"/>
  <c r="M1441" i="1"/>
  <c r="L1441" i="1"/>
  <c r="K1441" i="1"/>
  <c r="J1441" i="1"/>
  <c r="I1441" i="1"/>
  <c r="I1440" i="1" s="1"/>
  <c r="N1440" i="1"/>
  <c r="M1440" i="1"/>
  <c r="K1440" i="1"/>
  <c r="J1440" i="1"/>
  <c r="O1439" i="1"/>
  <c r="L1439" i="1"/>
  <c r="L1438" i="1" s="1"/>
  <c r="L1437" i="1" s="1"/>
  <c r="L1436" i="1" s="1"/>
  <c r="I1439" i="1"/>
  <c r="Q1438" i="1"/>
  <c r="Q1437" i="1" s="1"/>
  <c r="Q1436" i="1" s="1"/>
  <c r="P1438" i="1"/>
  <c r="O1438" i="1"/>
  <c r="N1438" i="1"/>
  <c r="M1438" i="1"/>
  <c r="M1437" i="1" s="1"/>
  <c r="M1436" i="1" s="1"/>
  <c r="K1438" i="1"/>
  <c r="J1438" i="1"/>
  <c r="J1437" i="1" s="1"/>
  <c r="J1436" i="1" s="1"/>
  <c r="J1432" i="1" s="1"/>
  <c r="I1438" i="1"/>
  <c r="I1437" i="1" s="1"/>
  <c r="I1436" i="1" s="1"/>
  <c r="P1437" i="1"/>
  <c r="O1437" i="1"/>
  <c r="N1437" i="1"/>
  <c r="N1436" i="1" s="1"/>
  <c r="N1432" i="1" s="1"/>
  <c r="K1437" i="1"/>
  <c r="P1436" i="1"/>
  <c r="O1436" i="1"/>
  <c r="K1436" i="1"/>
  <c r="O1435" i="1"/>
  <c r="L1435" i="1"/>
  <c r="L1434" i="1" s="1"/>
  <c r="L1433" i="1" s="1"/>
  <c r="I1435" i="1"/>
  <c r="Q1434" i="1"/>
  <c r="P1434" i="1"/>
  <c r="O1434" i="1"/>
  <c r="O1433" i="1" s="1"/>
  <c r="N1434" i="1"/>
  <c r="M1434" i="1"/>
  <c r="K1434" i="1"/>
  <c r="K1433" i="1" s="1"/>
  <c r="J1434" i="1"/>
  <c r="I1434" i="1"/>
  <c r="Q1433" i="1"/>
  <c r="P1433" i="1"/>
  <c r="N1433" i="1"/>
  <c r="M1433" i="1"/>
  <c r="J1433" i="1"/>
  <c r="I1433" i="1"/>
  <c r="O1431" i="1"/>
  <c r="L1431" i="1"/>
  <c r="L1430" i="1" s="1"/>
  <c r="L1429" i="1" s="1"/>
  <c r="L1428" i="1" s="1"/>
  <c r="I1431" i="1"/>
  <c r="Q1430" i="1"/>
  <c r="Q1429" i="1" s="1"/>
  <c r="Q1428" i="1" s="1"/>
  <c r="P1430" i="1"/>
  <c r="O1430" i="1"/>
  <c r="N1430" i="1"/>
  <c r="M1430" i="1"/>
  <c r="M1429" i="1" s="1"/>
  <c r="M1428" i="1" s="1"/>
  <c r="K1430" i="1"/>
  <c r="J1430" i="1"/>
  <c r="J1429" i="1" s="1"/>
  <c r="J1428" i="1" s="1"/>
  <c r="I1430" i="1"/>
  <c r="I1429" i="1" s="1"/>
  <c r="I1428" i="1" s="1"/>
  <c r="P1429" i="1"/>
  <c r="O1429" i="1"/>
  <c r="N1429" i="1"/>
  <c r="N1428" i="1" s="1"/>
  <c r="K1429" i="1"/>
  <c r="P1428" i="1"/>
  <c r="O1428" i="1"/>
  <c r="K1428" i="1"/>
  <c r="O1427" i="1"/>
  <c r="O1426" i="1" s="1"/>
  <c r="O1425" i="1" s="1"/>
  <c r="O1424" i="1" s="1"/>
  <c r="L1427" i="1"/>
  <c r="I1427" i="1"/>
  <c r="Q1426" i="1"/>
  <c r="P1426" i="1"/>
  <c r="P1425" i="1" s="1"/>
  <c r="P1424" i="1" s="1"/>
  <c r="N1426" i="1"/>
  <c r="M1426" i="1"/>
  <c r="L1426" i="1"/>
  <c r="L1425" i="1" s="1"/>
  <c r="L1424" i="1" s="1"/>
  <c r="K1426" i="1"/>
  <c r="K1425" i="1" s="1"/>
  <c r="K1424" i="1" s="1"/>
  <c r="J1426" i="1"/>
  <c r="I1426" i="1"/>
  <c r="Q1425" i="1"/>
  <c r="Q1424" i="1" s="1"/>
  <c r="N1425" i="1"/>
  <c r="M1425" i="1"/>
  <c r="J1425" i="1"/>
  <c r="I1425" i="1"/>
  <c r="N1424" i="1"/>
  <c r="M1424" i="1"/>
  <c r="J1424" i="1"/>
  <c r="I1424" i="1"/>
  <c r="O1423" i="1"/>
  <c r="L1423" i="1"/>
  <c r="L1422" i="1" s="1"/>
  <c r="I1423" i="1"/>
  <c r="Q1422" i="1"/>
  <c r="P1422" i="1"/>
  <c r="O1422" i="1"/>
  <c r="N1422" i="1"/>
  <c r="M1422" i="1"/>
  <c r="K1422" i="1"/>
  <c r="J1422" i="1"/>
  <c r="I1422" i="1"/>
  <c r="O1421" i="1"/>
  <c r="L1421" i="1"/>
  <c r="L1420" i="1" s="1"/>
  <c r="I1421" i="1"/>
  <c r="Q1420" i="1"/>
  <c r="P1420" i="1"/>
  <c r="O1420" i="1"/>
  <c r="N1420" i="1"/>
  <c r="N1419" i="1" s="1"/>
  <c r="M1420" i="1"/>
  <c r="K1420" i="1"/>
  <c r="J1420" i="1"/>
  <c r="I1420" i="1"/>
  <c r="I1419" i="1" s="1"/>
  <c r="P1419" i="1"/>
  <c r="O1419" i="1"/>
  <c r="K1419" i="1"/>
  <c r="O1418" i="1"/>
  <c r="L1418" i="1"/>
  <c r="L1405" i="1" s="1"/>
  <c r="L1400" i="1" s="1"/>
  <c r="I1418" i="1"/>
  <c r="I1405" i="1" s="1"/>
  <c r="O1417" i="1"/>
  <c r="L1417" i="1"/>
  <c r="L1416" i="1" s="1"/>
  <c r="L1415" i="1" s="1"/>
  <c r="I1417" i="1"/>
  <c r="Q1416" i="1"/>
  <c r="Q1415" i="1" s="1"/>
  <c r="Q1411" i="1" s="1"/>
  <c r="P1416" i="1"/>
  <c r="O1416" i="1"/>
  <c r="N1416" i="1"/>
  <c r="N1415" i="1" s="1"/>
  <c r="M1416" i="1"/>
  <c r="M1415" i="1" s="1"/>
  <c r="M1411" i="1" s="1"/>
  <c r="K1416" i="1"/>
  <c r="J1416" i="1"/>
  <c r="I1416" i="1"/>
  <c r="I1415" i="1" s="1"/>
  <c r="P1415" i="1"/>
  <c r="O1415" i="1"/>
  <c r="K1415" i="1"/>
  <c r="J1415" i="1"/>
  <c r="O1414" i="1"/>
  <c r="L1414" i="1"/>
  <c r="L1413" i="1" s="1"/>
  <c r="I1414" i="1"/>
  <c r="I1413" i="1" s="1"/>
  <c r="I1412" i="1" s="1"/>
  <c r="Q1413" i="1"/>
  <c r="P1413" i="1"/>
  <c r="O1413" i="1"/>
  <c r="O1412" i="1" s="1"/>
  <c r="O1411" i="1" s="1"/>
  <c r="N1413" i="1"/>
  <c r="N1412" i="1" s="1"/>
  <c r="M1413" i="1"/>
  <c r="K1413" i="1"/>
  <c r="J1413" i="1"/>
  <c r="J1412" i="1" s="1"/>
  <c r="Q1412" i="1"/>
  <c r="P1412" i="1"/>
  <c r="P1411" i="1" s="1"/>
  <c r="M1412" i="1"/>
  <c r="L1412" i="1"/>
  <c r="L1411" i="1" s="1"/>
  <c r="K1412" i="1"/>
  <c r="K1411" i="1" s="1"/>
  <c r="O1410" i="1"/>
  <c r="O1409" i="1" s="1"/>
  <c r="O1406" i="1" s="1"/>
  <c r="L1410" i="1"/>
  <c r="I1410" i="1"/>
  <c r="Q1409" i="1"/>
  <c r="P1409" i="1"/>
  <c r="P1406" i="1" s="1"/>
  <c r="N1409" i="1"/>
  <c r="M1409" i="1"/>
  <c r="M1406" i="1" s="1"/>
  <c r="L1409" i="1"/>
  <c r="K1409" i="1"/>
  <c r="J1409" i="1"/>
  <c r="I1409" i="1"/>
  <c r="I1406" i="1" s="1"/>
  <c r="O1408" i="1"/>
  <c r="O1407" i="1" s="1"/>
  <c r="L1408" i="1"/>
  <c r="I1408" i="1"/>
  <c r="Q1407" i="1"/>
  <c r="P1407" i="1"/>
  <c r="N1407" i="1"/>
  <c r="M1407" i="1"/>
  <c r="L1407" i="1"/>
  <c r="K1407" i="1"/>
  <c r="J1407" i="1"/>
  <c r="I1407" i="1"/>
  <c r="Q1406" i="1"/>
  <c r="N1406" i="1"/>
  <c r="K1406" i="1"/>
  <c r="J1406" i="1"/>
  <c r="Q1405" i="1"/>
  <c r="P1405" i="1"/>
  <c r="O1405" i="1"/>
  <c r="N1405" i="1"/>
  <c r="M1405" i="1"/>
  <c r="K1405" i="1"/>
  <c r="J1405" i="1"/>
  <c r="O1404" i="1"/>
  <c r="L1404" i="1"/>
  <c r="L1401" i="1" s="1"/>
  <c r="I1404" i="1"/>
  <c r="I1401" i="1" s="1"/>
  <c r="O1403" i="1"/>
  <c r="L1403" i="1"/>
  <c r="L1402" i="1" s="1"/>
  <c r="I1403" i="1"/>
  <c r="Q1402" i="1"/>
  <c r="P1402" i="1"/>
  <c r="O1402" i="1"/>
  <c r="N1402" i="1"/>
  <c r="M1402" i="1"/>
  <c r="K1402" i="1"/>
  <c r="J1402" i="1"/>
  <c r="I1402" i="1"/>
  <c r="Q1401" i="1"/>
  <c r="P1401" i="1"/>
  <c r="O1401" i="1"/>
  <c r="N1401" i="1"/>
  <c r="N1400" i="1" s="1"/>
  <c r="M1401" i="1"/>
  <c r="K1401" i="1"/>
  <c r="K1400" i="1" s="1"/>
  <c r="J1401" i="1"/>
  <c r="Q1400" i="1"/>
  <c r="P1400" i="1"/>
  <c r="O1400" i="1"/>
  <c r="M1400" i="1"/>
  <c r="O1399" i="1"/>
  <c r="O1398" i="1" s="1"/>
  <c r="L1399" i="1"/>
  <c r="I1399" i="1"/>
  <c r="Q1398" i="1"/>
  <c r="P1398" i="1"/>
  <c r="N1398" i="1"/>
  <c r="M1398" i="1"/>
  <c r="L1398" i="1"/>
  <c r="K1398" i="1"/>
  <c r="J1398" i="1"/>
  <c r="I1398" i="1"/>
  <c r="O1397" i="1"/>
  <c r="O1396" i="1" s="1"/>
  <c r="L1397" i="1"/>
  <c r="I1397" i="1"/>
  <c r="Q1396" i="1"/>
  <c r="P1396" i="1"/>
  <c r="N1396" i="1"/>
  <c r="M1396" i="1"/>
  <c r="L1396" i="1"/>
  <c r="K1396" i="1"/>
  <c r="J1396" i="1"/>
  <c r="I1396" i="1"/>
  <c r="Q1395" i="1"/>
  <c r="N1395" i="1"/>
  <c r="M1395" i="1"/>
  <c r="L1395" i="1"/>
  <c r="K1395" i="1"/>
  <c r="J1395" i="1"/>
  <c r="I1395" i="1"/>
  <c r="O1394" i="1"/>
  <c r="O1393" i="1" s="1"/>
  <c r="L1394" i="1"/>
  <c r="I1394" i="1"/>
  <c r="Q1393" i="1"/>
  <c r="Q1390" i="1" s="1"/>
  <c r="P1393" i="1"/>
  <c r="N1393" i="1"/>
  <c r="M1393" i="1"/>
  <c r="M1390" i="1" s="1"/>
  <c r="L1393" i="1"/>
  <c r="K1393" i="1"/>
  <c r="J1393" i="1"/>
  <c r="I1393" i="1"/>
  <c r="P1392" i="1"/>
  <c r="M1392" i="1"/>
  <c r="L1392" i="1"/>
  <c r="J1392" i="1"/>
  <c r="Q1391" i="1"/>
  <c r="N1391" i="1"/>
  <c r="N1390" i="1" s="1"/>
  <c r="M1391" i="1"/>
  <c r="L1391" i="1"/>
  <c r="L1390" i="1" s="1"/>
  <c r="K1391" i="1"/>
  <c r="K1390" i="1"/>
  <c r="O1389" i="1"/>
  <c r="L1389" i="1"/>
  <c r="L1388" i="1" s="1"/>
  <c r="I1389" i="1"/>
  <c r="Q1388" i="1"/>
  <c r="Q1385" i="1" s="1"/>
  <c r="P1388" i="1"/>
  <c r="O1388" i="1"/>
  <c r="N1388" i="1"/>
  <c r="M1388" i="1"/>
  <c r="M1385" i="1" s="1"/>
  <c r="K1388" i="1"/>
  <c r="J1388" i="1"/>
  <c r="I1388" i="1"/>
  <c r="I1385" i="1" s="1"/>
  <c r="Q1387" i="1"/>
  <c r="Q1386" i="1" s="1"/>
  <c r="O1387" i="1"/>
  <c r="N1387" i="1"/>
  <c r="L1387" i="1"/>
  <c r="L1386" i="1" s="1"/>
  <c r="L1385" i="1" s="1"/>
  <c r="K1387" i="1"/>
  <c r="I1387" i="1"/>
  <c r="I1386" i="1" s="1"/>
  <c r="P1386" i="1"/>
  <c r="P1385" i="1" s="1"/>
  <c r="O1386" i="1"/>
  <c r="N1386" i="1"/>
  <c r="N1385" i="1" s="1"/>
  <c r="M1386" i="1"/>
  <c r="K1386" i="1"/>
  <c r="K1385" i="1" s="1"/>
  <c r="K1384" i="1" s="1"/>
  <c r="J1386" i="1"/>
  <c r="J1385" i="1" s="1"/>
  <c r="O1385" i="1"/>
  <c r="N1384" i="1"/>
  <c r="M1384" i="1"/>
  <c r="O1383" i="1"/>
  <c r="O1382" i="1" s="1"/>
  <c r="L1383" i="1"/>
  <c r="I1383" i="1"/>
  <c r="Q1382" i="1"/>
  <c r="Q1379" i="1" s="1"/>
  <c r="P1382" i="1"/>
  <c r="N1382" i="1"/>
  <c r="M1382" i="1"/>
  <c r="M1379" i="1" s="1"/>
  <c r="L1382" i="1"/>
  <c r="K1382" i="1"/>
  <c r="J1382" i="1"/>
  <c r="I1382" i="1"/>
  <c r="O1381" i="1"/>
  <c r="O1380" i="1" s="1"/>
  <c r="L1381" i="1"/>
  <c r="I1381" i="1"/>
  <c r="Q1380" i="1"/>
  <c r="P1380" i="1"/>
  <c r="P1379" i="1" s="1"/>
  <c r="N1380" i="1"/>
  <c r="M1380" i="1"/>
  <c r="L1380" i="1"/>
  <c r="K1380" i="1"/>
  <c r="J1380" i="1"/>
  <c r="I1380" i="1"/>
  <c r="O1379" i="1"/>
  <c r="N1379" i="1"/>
  <c r="K1379" i="1"/>
  <c r="J1379" i="1"/>
  <c r="I1379" i="1"/>
  <c r="O1378" i="1"/>
  <c r="L1378" i="1"/>
  <c r="L1377" i="1" s="1"/>
  <c r="I1378" i="1"/>
  <c r="Q1377" i="1"/>
  <c r="P1377" i="1"/>
  <c r="O1377" i="1"/>
  <c r="N1377" i="1"/>
  <c r="M1377" i="1"/>
  <c r="K1377" i="1"/>
  <c r="J1377" i="1"/>
  <c r="I1377" i="1"/>
  <c r="O1376" i="1"/>
  <c r="L1376" i="1"/>
  <c r="L1375" i="1" s="1"/>
  <c r="I1376" i="1"/>
  <c r="Q1375" i="1"/>
  <c r="P1375" i="1"/>
  <c r="O1375" i="1"/>
  <c r="N1375" i="1"/>
  <c r="M1375" i="1"/>
  <c r="K1375" i="1"/>
  <c r="J1375" i="1"/>
  <c r="I1375" i="1"/>
  <c r="O1374" i="1"/>
  <c r="L1374" i="1"/>
  <c r="L1373" i="1" s="1"/>
  <c r="L1372" i="1" s="1"/>
  <c r="I1374" i="1"/>
  <c r="Q1373" i="1"/>
  <c r="P1373" i="1"/>
  <c r="O1373" i="1"/>
  <c r="O1372" i="1" s="1"/>
  <c r="N1373" i="1"/>
  <c r="M1373" i="1"/>
  <c r="K1373" i="1"/>
  <c r="J1373" i="1"/>
  <c r="I1373" i="1"/>
  <c r="P1372" i="1"/>
  <c r="N1372" i="1"/>
  <c r="J1372" i="1"/>
  <c r="O1371" i="1"/>
  <c r="O1370" i="1" s="1"/>
  <c r="O1369" i="1" s="1"/>
  <c r="L1371" i="1"/>
  <c r="I1371" i="1"/>
  <c r="I1370" i="1" s="1"/>
  <c r="I1369" i="1" s="1"/>
  <c r="Q1370" i="1"/>
  <c r="P1370" i="1"/>
  <c r="N1370" i="1"/>
  <c r="N1369" i="1" s="1"/>
  <c r="M1370" i="1"/>
  <c r="L1370" i="1"/>
  <c r="L1369" i="1" s="1"/>
  <c r="K1370" i="1"/>
  <c r="J1370" i="1"/>
  <c r="J1369" i="1" s="1"/>
  <c r="Q1369" i="1"/>
  <c r="P1369" i="1"/>
  <c r="M1369" i="1"/>
  <c r="K1369" i="1"/>
  <c r="O1368" i="1"/>
  <c r="O1367" i="1" s="1"/>
  <c r="M1368" i="1"/>
  <c r="L1368" i="1" s="1"/>
  <c r="L1367" i="1" s="1"/>
  <c r="L1366" i="1" s="1"/>
  <c r="I1368" i="1"/>
  <c r="I1367" i="1" s="1"/>
  <c r="Q1367" i="1"/>
  <c r="P1367" i="1"/>
  <c r="P1366" i="1" s="1"/>
  <c r="N1367" i="1"/>
  <c r="M1367" i="1"/>
  <c r="M1366" i="1" s="1"/>
  <c r="K1367" i="1"/>
  <c r="J1367" i="1"/>
  <c r="J1366" i="1" s="1"/>
  <c r="Q1366" i="1"/>
  <c r="O1366" i="1"/>
  <c r="N1366" i="1"/>
  <c r="K1366" i="1"/>
  <c r="I1366" i="1"/>
  <c r="Q1365" i="1"/>
  <c r="O1365" i="1"/>
  <c r="O1364" i="1" s="1"/>
  <c r="N1365" i="1"/>
  <c r="L1365" i="1"/>
  <c r="L1364" i="1" s="1"/>
  <c r="K1365" i="1"/>
  <c r="I1365" i="1"/>
  <c r="Q1364" i="1"/>
  <c r="P1364" i="1"/>
  <c r="N1364" i="1"/>
  <c r="M1364" i="1"/>
  <c r="K1364" i="1"/>
  <c r="J1364" i="1"/>
  <c r="I1364" i="1"/>
  <c r="Q1363" i="1"/>
  <c r="O1363" i="1" s="1"/>
  <c r="O1349" i="1" s="1"/>
  <c r="O1336" i="1" s="1"/>
  <c r="N1363" i="1"/>
  <c r="N1349" i="1" s="1"/>
  <c r="L1363" i="1"/>
  <c r="L1349" i="1" s="1"/>
  <c r="L1336" i="1" s="1"/>
  <c r="K1363" i="1"/>
  <c r="O1362" i="1"/>
  <c r="L1362" i="1"/>
  <c r="L1361" i="1" s="1"/>
  <c r="L1360" i="1" s="1"/>
  <c r="I1362" i="1"/>
  <c r="I1361" i="1" s="1"/>
  <c r="I1360" i="1" s="1"/>
  <c r="Q1361" i="1"/>
  <c r="P1361" i="1"/>
  <c r="O1361" i="1"/>
  <c r="O1360" i="1" s="1"/>
  <c r="N1361" i="1"/>
  <c r="N1360" i="1" s="1"/>
  <c r="M1361" i="1"/>
  <c r="K1361" i="1"/>
  <c r="K1360" i="1" s="1"/>
  <c r="J1361" i="1"/>
  <c r="J1360" i="1" s="1"/>
  <c r="Q1360" i="1"/>
  <c r="P1360" i="1"/>
  <c r="M1360" i="1"/>
  <c r="O1359" i="1"/>
  <c r="O1358" i="1" s="1"/>
  <c r="O1357" i="1" s="1"/>
  <c r="L1359" i="1"/>
  <c r="I1359" i="1"/>
  <c r="Q1358" i="1"/>
  <c r="P1358" i="1"/>
  <c r="P1357" i="1" s="1"/>
  <c r="N1358" i="1"/>
  <c r="M1358" i="1"/>
  <c r="L1358" i="1"/>
  <c r="L1357" i="1" s="1"/>
  <c r="K1358" i="1"/>
  <c r="K1357" i="1" s="1"/>
  <c r="J1358" i="1"/>
  <c r="I1358" i="1"/>
  <c r="Q1357" i="1"/>
  <c r="N1357" i="1"/>
  <c r="M1357" i="1"/>
  <c r="J1357" i="1"/>
  <c r="I1357" i="1"/>
  <c r="Q1356" i="1"/>
  <c r="N1356" i="1"/>
  <c r="I1356" i="1"/>
  <c r="I1355" i="1" s="1"/>
  <c r="P1355" i="1"/>
  <c r="P1350" i="1" s="1"/>
  <c r="M1355" i="1"/>
  <c r="K1355" i="1"/>
  <c r="J1355" i="1"/>
  <c r="O1354" i="1"/>
  <c r="L1354" i="1"/>
  <c r="L1353" i="1" s="1"/>
  <c r="I1354" i="1"/>
  <c r="I1353" i="1" s="1"/>
  <c r="I1350" i="1" s="1"/>
  <c r="Q1353" i="1"/>
  <c r="P1353" i="1"/>
  <c r="O1353" i="1"/>
  <c r="N1353" i="1"/>
  <c r="M1353" i="1"/>
  <c r="K1353" i="1"/>
  <c r="J1353" i="1"/>
  <c r="O1352" i="1"/>
  <c r="L1352" i="1"/>
  <c r="L1351" i="1" s="1"/>
  <c r="I1352" i="1"/>
  <c r="I1351" i="1" s="1"/>
  <c r="Q1351" i="1"/>
  <c r="P1351" i="1"/>
  <c r="O1351" i="1"/>
  <c r="N1351" i="1"/>
  <c r="M1351" i="1"/>
  <c r="K1351" i="1"/>
  <c r="K1350" i="1" s="1"/>
  <c r="J1351" i="1"/>
  <c r="M1350" i="1"/>
  <c r="Q1349" i="1"/>
  <c r="Q1336" i="1" s="1"/>
  <c r="P1349" i="1"/>
  <c r="M1349" i="1"/>
  <c r="J1349" i="1"/>
  <c r="J1336" i="1" s="1"/>
  <c r="Q1348" i="1"/>
  <c r="Q1346" i="1"/>
  <c r="P1346" i="1"/>
  <c r="O1346" i="1"/>
  <c r="O1345" i="1" s="1"/>
  <c r="N1346" i="1"/>
  <c r="Q1345" i="1"/>
  <c r="P1345" i="1"/>
  <c r="Q1342" i="1"/>
  <c r="P1342" i="1"/>
  <c r="O1342" i="1"/>
  <c r="O1341" i="1" s="1"/>
  <c r="N1342" i="1"/>
  <c r="Q1341" i="1"/>
  <c r="P1341" i="1"/>
  <c r="Q1340" i="1"/>
  <c r="Q1339" i="1" s="1"/>
  <c r="Q1338" i="1" s="1"/>
  <c r="Q1337" i="1" s="1"/>
  <c r="P1340" i="1"/>
  <c r="N1336" i="1"/>
  <c r="N1330" i="1" s="1"/>
  <c r="M1336" i="1"/>
  <c r="O1335" i="1"/>
  <c r="O1334" i="1" s="1"/>
  <c r="L1335" i="1"/>
  <c r="I1335" i="1"/>
  <c r="Q1334" i="1"/>
  <c r="Q1331" i="1" s="1"/>
  <c r="P1334" i="1"/>
  <c r="N1334" i="1"/>
  <c r="M1334" i="1"/>
  <c r="M1331" i="1" s="1"/>
  <c r="L1334" i="1"/>
  <c r="K1334" i="1"/>
  <c r="J1334" i="1"/>
  <c r="I1334" i="1"/>
  <c r="O1333" i="1"/>
  <c r="O1332" i="1" s="1"/>
  <c r="L1333" i="1"/>
  <c r="I1333" i="1"/>
  <c r="Q1332" i="1"/>
  <c r="P1332" i="1"/>
  <c r="P1331" i="1" s="1"/>
  <c r="N1332" i="1"/>
  <c r="M1332" i="1"/>
  <c r="L1332" i="1"/>
  <c r="K1332" i="1"/>
  <c r="J1332" i="1"/>
  <c r="I1332" i="1"/>
  <c r="O1331" i="1"/>
  <c r="N1331" i="1"/>
  <c r="K1331" i="1"/>
  <c r="J1331" i="1"/>
  <c r="I1331" i="1"/>
  <c r="O1329" i="1"/>
  <c r="L1329" i="1"/>
  <c r="I1329" i="1"/>
  <c r="I1315" i="1" s="1"/>
  <c r="I1314" i="1" s="1"/>
  <c r="O1328" i="1"/>
  <c r="O1327" i="1" s="1"/>
  <c r="O1326" i="1" s="1"/>
  <c r="O1325" i="1" s="1"/>
  <c r="L1328" i="1"/>
  <c r="I1328" i="1"/>
  <c r="Q1327" i="1"/>
  <c r="P1327" i="1"/>
  <c r="P1326" i="1" s="1"/>
  <c r="P1325" i="1" s="1"/>
  <c r="N1327" i="1"/>
  <c r="M1327" i="1"/>
  <c r="L1327" i="1"/>
  <c r="L1326" i="1" s="1"/>
  <c r="L1325" i="1" s="1"/>
  <c r="K1327" i="1"/>
  <c r="J1327" i="1"/>
  <c r="I1327" i="1"/>
  <c r="Q1326" i="1"/>
  <c r="Q1325" i="1" s="1"/>
  <c r="N1326" i="1"/>
  <c r="N1325" i="1" s="1"/>
  <c r="M1326" i="1"/>
  <c r="M1325" i="1" s="1"/>
  <c r="K1326" i="1"/>
  <c r="J1326" i="1"/>
  <c r="J1325" i="1" s="1"/>
  <c r="I1326" i="1"/>
  <c r="I1325" i="1" s="1"/>
  <c r="K1325" i="1"/>
  <c r="O1324" i="1"/>
  <c r="L1324" i="1"/>
  <c r="L1323" i="1" s="1"/>
  <c r="I1324" i="1"/>
  <c r="I1323" i="1" s="1"/>
  <c r="I1322" i="1" s="1"/>
  <c r="Q1323" i="1"/>
  <c r="P1323" i="1"/>
  <c r="O1323" i="1"/>
  <c r="N1323" i="1"/>
  <c r="N1322" i="1" s="1"/>
  <c r="M1323" i="1"/>
  <c r="K1323" i="1"/>
  <c r="J1323" i="1"/>
  <c r="J1322" i="1" s="1"/>
  <c r="Q1322" i="1"/>
  <c r="P1322" i="1"/>
  <c r="O1322" i="1"/>
  <c r="M1322" i="1"/>
  <c r="L1322" i="1"/>
  <c r="K1322" i="1"/>
  <c r="O1321" i="1"/>
  <c r="O1320" i="1" s="1"/>
  <c r="O1319" i="1" s="1"/>
  <c r="L1321" i="1"/>
  <c r="I1321" i="1"/>
  <c r="Q1320" i="1"/>
  <c r="P1320" i="1"/>
  <c r="P1319" i="1" s="1"/>
  <c r="N1320" i="1"/>
  <c r="M1320" i="1"/>
  <c r="L1320" i="1"/>
  <c r="K1320" i="1"/>
  <c r="K1319" i="1" s="1"/>
  <c r="J1320" i="1"/>
  <c r="I1320" i="1"/>
  <c r="Q1319" i="1"/>
  <c r="N1319" i="1"/>
  <c r="M1319" i="1"/>
  <c r="L1319" i="1"/>
  <c r="J1319" i="1"/>
  <c r="I1319" i="1"/>
  <c r="O1318" i="1"/>
  <c r="O1317" i="1" s="1"/>
  <c r="O1316" i="1" s="1"/>
  <c r="L1318" i="1"/>
  <c r="I1318" i="1"/>
  <c r="Q1317" i="1"/>
  <c r="P1317" i="1"/>
  <c r="P1316" i="1" s="1"/>
  <c r="N1317" i="1"/>
  <c r="M1317" i="1"/>
  <c r="L1317" i="1"/>
  <c r="L1316" i="1" s="1"/>
  <c r="K1317" i="1"/>
  <c r="J1317" i="1"/>
  <c r="I1317" i="1"/>
  <c r="Q1316" i="1"/>
  <c r="N1316" i="1"/>
  <c r="M1316" i="1"/>
  <c r="K1316" i="1"/>
  <c r="J1316" i="1"/>
  <c r="I1316" i="1"/>
  <c r="Q1315" i="1"/>
  <c r="P1315" i="1"/>
  <c r="O1315" i="1"/>
  <c r="N1315" i="1"/>
  <c r="N1314" i="1" s="1"/>
  <c r="M1315" i="1"/>
  <c r="L1315" i="1"/>
  <c r="K1315" i="1"/>
  <c r="K1314" i="1" s="1"/>
  <c r="J1315" i="1"/>
  <c r="J1314" i="1" s="1"/>
  <c r="Q1314" i="1"/>
  <c r="P1314" i="1"/>
  <c r="O1314" i="1"/>
  <c r="M1314" i="1"/>
  <c r="L1314" i="1"/>
  <c r="O1313" i="1"/>
  <c r="L1313" i="1"/>
  <c r="L1312" i="1" s="1"/>
  <c r="L1311" i="1" s="1"/>
  <c r="I1313" i="1"/>
  <c r="Q1312" i="1"/>
  <c r="P1312" i="1"/>
  <c r="O1312" i="1"/>
  <c r="O1311" i="1" s="1"/>
  <c r="N1312" i="1"/>
  <c r="M1312" i="1"/>
  <c r="K1312" i="1"/>
  <c r="K1311" i="1" s="1"/>
  <c r="J1312" i="1"/>
  <c r="I1312" i="1"/>
  <c r="Q1311" i="1"/>
  <c r="P1311" i="1"/>
  <c r="N1311" i="1"/>
  <c r="M1311" i="1"/>
  <c r="J1311" i="1"/>
  <c r="I1311" i="1"/>
  <c r="O1310" i="1"/>
  <c r="O1309" i="1" s="1"/>
  <c r="O1291" i="1" s="1"/>
  <c r="L1310" i="1"/>
  <c r="I1310" i="1"/>
  <c r="Q1309" i="1"/>
  <c r="P1309" i="1"/>
  <c r="N1309" i="1"/>
  <c r="M1309" i="1"/>
  <c r="M1291" i="1" s="1"/>
  <c r="L1309" i="1"/>
  <c r="K1309" i="1"/>
  <c r="J1309" i="1"/>
  <c r="I1309" i="1"/>
  <c r="I1291" i="1" s="1"/>
  <c r="O1308" i="1"/>
  <c r="O1307" i="1" s="1"/>
  <c r="O1306" i="1" s="1"/>
  <c r="L1308" i="1"/>
  <c r="I1308" i="1"/>
  <c r="Q1307" i="1"/>
  <c r="P1307" i="1"/>
  <c r="P1306" i="1" s="1"/>
  <c r="N1307" i="1"/>
  <c r="M1307" i="1"/>
  <c r="M1306" i="1" s="1"/>
  <c r="L1307" i="1"/>
  <c r="L1306" i="1" s="1"/>
  <c r="K1307" i="1"/>
  <c r="J1307" i="1"/>
  <c r="I1307" i="1"/>
  <c r="I1306" i="1" s="1"/>
  <c r="Q1306" i="1"/>
  <c r="N1306" i="1"/>
  <c r="K1306" i="1"/>
  <c r="J1306" i="1"/>
  <c r="O1305" i="1"/>
  <c r="L1305" i="1"/>
  <c r="L1304" i="1" s="1"/>
  <c r="L1303" i="1" s="1"/>
  <c r="I1305" i="1"/>
  <c r="Q1304" i="1"/>
  <c r="Q1303" i="1" s="1"/>
  <c r="P1304" i="1"/>
  <c r="O1304" i="1"/>
  <c r="N1304" i="1"/>
  <c r="M1304" i="1"/>
  <c r="M1303" i="1" s="1"/>
  <c r="K1304" i="1"/>
  <c r="J1304" i="1"/>
  <c r="J1303" i="1" s="1"/>
  <c r="I1304" i="1"/>
  <c r="I1303" i="1" s="1"/>
  <c r="P1303" i="1"/>
  <c r="O1303" i="1"/>
  <c r="N1303" i="1"/>
  <c r="K1303" i="1"/>
  <c r="O1302" i="1"/>
  <c r="L1302" i="1"/>
  <c r="L1301" i="1" s="1"/>
  <c r="I1302" i="1"/>
  <c r="I1301" i="1" s="1"/>
  <c r="I1300" i="1" s="1"/>
  <c r="I1299" i="1" s="1"/>
  <c r="I1295" i="1" s="1"/>
  <c r="Q1301" i="1"/>
  <c r="P1301" i="1"/>
  <c r="O1301" i="1"/>
  <c r="O1300" i="1" s="1"/>
  <c r="O1299" i="1" s="1"/>
  <c r="O1295" i="1" s="1"/>
  <c r="N1301" i="1"/>
  <c r="N1300" i="1" s="1"/>
  <c r="N1299" i="1" s="1"/>
  <c r="N1295" i="1" s="1"/>
  <c r="M1301" i="1"/>
  <c r="K1301" i="1"/>
  <c r="J1301" i="1"/>
  <c r="J1300" i="1" s="1"/>
  <c r="J1299" i="1" s="1"/>
  <c r="J1295" i="1" s="1"/>
  <c r="Q1300" i="1"/>
  <c r="P1300" i="1"/>
  <c r="M1300" i="1"/>
  <c r="L1300" i="1"/>
  <c r="L1299" i="1" s="1"/>
  <c r="L1295" i="1" s="1"/>
  <c r="K1300" i="1"/>
  <c r="K1299" i="1" s="1"/>
  <c r="K1295" i="1" s="1"/>
  <c r="Q1299" i="1"/>
  <c r="Q1295" i="1" s="1"/>
  <c r="P1299" i="1"/>
  <c r="P1295" i="1" s="1"/>
  <c r="M1299" i="1"/>
  <c r="M1295" i="1" s="1"/>
  <c r="O1298" i="1"/>
  <c r="O1297" i="1" s="1"/>
  <c r="O1296" i="1" s="1"/>
  <c r="L1298" i="1"/>
  <c r="I1298" i="1"/>
  <c r="Q1297" i="1"/>
  <c r="P1297" i="1"/>
  <c r="P1296" i="1" s="1"/>
  <c r="N1297" i="1"/>
  <c r="M1297" i="1"/>
  <c r="L1297" i="1"/>
  <c r="L1296" i="1" s="1"/>
  <c r="K1297" i="1"/>
  <c r="J1297" i="1"/>
  <c r="I1297" i="1"/>
  <c r="Q1296" i="1"/>
  <c r="N1296" i="1"/>
  <c r="M1296" i="1"/>
  <c r="K1296" i="1"/>
  <c r="J1296" i="1"/>
  <c r="I1296" i="1"/>
  <c r="O1294" i="1"/>
  <c r="L1294" i="1"/>
  <c r="L1293" i="1" s="1"/>
  <c r="L1292" i="1" s="1"/>
  <c r="I1294" i="1"/>
  <c r="I1293" i="1" s="1"/>
  <c r="I1292" i="1" s="1"/>
  <c r="Q1293" i="1"/>
  <c r="P1293" i="1"/>
  <c r="O1293" i="1"/>
  <c r="N1293" i="1"/>
  <c r="N1292" i="1" s="1"/>
  <c r="M1293" i="1"/>
  <c r="K1293" i="1"/>
  <c r="K1292" i="1" s="1"/>
  <c r="J1293" i="1"/>
  <c r="J1292" i="1" s="1"/>
  <c r="Q1292" i="1"/>
  <c r="P1292" i="1"/>
  <c r="O1292" i="1"/>
  <c r="M1292" i="1"/>
  <c r="Q1291" i="1"/>
  <c r="P1291" i="1"/>
  <c r="N1291" i="1"/>
  <c r="L1291" i="1"/>
  <c r="K1291" i="1"/>
  <c r="J1291" i="1"/>
  <c r="O1290" i="1"/>
  <c r="O1289" i="1" s="1"/>
  <c r="O1288" i="1" s="1"/>
  <c r="L1290" i="1"/>
  <c r="I1290" i="1"/>
  <c r="Q1289" i="1"/>
  <c r="P1289" i="1"/>
  <c r="P1288" i="1" s="1"/>
  <c r="N1289" i="1"/>
  <c r="M1289" i="1"/>
  <c r="L1289" i="1"/>
  <c r="L1288" i="1" s="1"/>
  <c r="K1289" i="1"/>
  <c r="J1289" i="1"/>
  <c r="I1289" i="1"/>
  <c r="Q1288" i="1"/>
  <c r="N1288" i="1"/>
  <c r="M1288" i="1"/>
  <c r="K1288" i="1"/>
  <c r="J1288" i="1"/>
  <c r="I1288" i="1"/>
  <c r="O1287" i="1"/>
  <c r="L1287" i="1"/>
  <c r="L1286" i="1" s="1"/>
  <c r="L1285" i="1" s="1"/>
  <c r="I1287" i="1"/>
  <c r="Q1286" i="1"/>
  <c r="Q1285" i="1" s="1"/>
  <c r="P1286" i="1"/>
  <c r="O1286" i="1"/>
  <c r="N1286" i="1"/>
  <c r="N1285" i="1" s="1"/>
  <c r="M1286" i="1"/>
  <c r="M1285" i="1" s="1"/>
  <c r="K1286" i="1"/>
  <c r="J1286" i="1"/>
  <c r="I1286" i="1"/>
  <c r="I1285" i="1" s="1"/>
  <c r="P1285" i="1"/>
  <c r="O1285" i="1"/>
  <c r="K1285" i="1"/>
  <c r="J1285" i="1"/>
  <c r="O1284" i="1"/>
  <c r="L1284" i="1"/>
  <c r="L1283" i="1" s="1"/>
  <c r="I1284" i="1"/>
  <c r="I1283" i="1" s="1"/>
  <c r="I1282" i="1" s="1"/>
  <c r="Q1283" i="1"/>
  <c r="P1283" i="1"/>
  <c r="O1283" i="1"/>
  <c r="N1283" i="1"/>
  <c r="N1282" i="1" s="1"/>
  <c r="M1283" i="1"/>
  <c r="K1283" i="1"/>
  <c r="J1283" i="1"/>
  <c r="J1282" i="1" s="1"/>
  <c r="Q1282" i="1"/>
  <c r="P1282" i="1"/>
  <c r="O1282" i="1"/>
  <c r="M1282" i="1"/>
  <c r="L1282" i="1"/>
  <c r="K1282" i="1"/>
  <c r="O1281" i="1"/>
  <c r="O1280" i="1" s="1"/>
  <c r="O1279" i="1" s="1"/>
  <c r="L1281" i="1"/>
  <c r="I1281" i="1"/>
  <c r="Q1280" i="1"/>
  <c r="P1280" i="1"/>
  <c r="P1279" i="1" s="1"/>
  <c r="N1280" i="1"/>
  <c r="M1280" i="1"/>
  <c r="L1280" i="1"/>
  <c r="K1280" i="1"/>
  <c r="K1279" i="1" s="1"/>
  <c r="J1280" i="1"/>
  <c r="I1280" i="1"/>
  <c r="Q1279" i="1"/>
  <c r="N1279" i="1"/>
  <c r="M1279" i="1"/>
  <c r="L1279" i="1"/>
  <c r="J1279" i="1"/>
  <c r="I1279" i="1"/>
  <c r="O1278" i="1"/>
  <c r="O1277" i="1" s="1"/>
  <c r="L1278" i="1"/>
  <c r="I1278" i="1"/>
  <c r="Q1277" i="1"/>
  <c r="Q1274" i="1" s="1"/>
  <c r="P1277" i="1"/>
  <c r="N1277" i="1"/>
  <c r="M1277" i="1"/>
  <c r="L1277" i="1"/>
  <c r="K1277" i="1"/>
  <c r="J1277" i="1"/>
  <c r="I1277" i="1"/>
  <c r="O1276" i="1"/>
  <c r="O1275" i="1" s="1"/>
  <c r="L1276" i="1"/>
  <c r="I1276" i="1"/>
  <c r="Q1275" i="1"/>
  <c r="P1275" i="1"/>
  <c r="N1275" i="1"/>
  <c r="M1275" i="1"/>
  <c r="L1275" i="1"/>
  <c r="K1275" i="1"/>
  <c r="J1275" i="1"/>
  <c r="I1275" i="1"/>
  <c r="N1274" i="1"/>
  <c r="M1274" i="1"/>
  <c r="K1274" i="1"/>
  <c r="J1274" i="1"/>
  <c r="I1274" i="1"/>
  <c r="O1273" i="1"/>
  <c r="L1273" i="1"/>
  <c r="I1273" i="1"/>
  <c r="I1270" i="1" s="1"/>
  <c r="I1269" i="1" s="1"/>
  <c r="P1272" i="1"/>
  <c r="L1272" i="1"/>
  <c r="L1271" i="1" s="1"/>
  <c r="I1272" i="1"/>
  <c r="Q1271" i="1"/>
  <c r="N1271" i="1"/>
  <c r="M1271" i="1"/>
  <c r="K1271" i="1"/>
  <c r="J1271" i="1"/>
  <c r="I1271" i="1"/>
  <c r="Q1270" i="1"/>
  <c r="P1270" i="1"/>
  <c r="O1270" i="1"/>
  <c r="N1270" i="1"/>
  <c r="N1269" i="1" s="1"/>
  <c r="M1270" i="1"/>
  <c r="L1270" i="1"/>
  <c r="K1270" i="1"/>
  <c r="J1270" i="1"/>
  <c r="J1269" i="1" s="1"/>
  <c r="Q1269" i="1"/>
  <c r="P1269" i="1"/>
  <c r="O1269" i="1"/>
  <c r="M1269" i="1"/>
  <c r="L1269" i="1"/>
  <c r="K1269" i="1"/>
  <c r="O1268" i="1"/>
  <c r="L1268" i="1"/>
  <c r="L1267" i="1" s="1"/>
  <c r="L1266" i="1" s="1"/>
  <c r="I1268" i="1"/>
  <c r="Q1267" i="1"/>
  <c r="P1267" i="1"/>
  <c r="O1267" i="1"/>
  <c r="O1266" i="1" s="1"/>
  <c r="N1267" i="1"/>
  <c r="M1267" i="1"/>
  <c r="K1267" i="1"/>
  <c r="K1266" i="1" s="1"/>
  <c r="J1267" i="1"/>
  <c r="I1267" i="1"/>
  <c r="Q1266" i="1"/>
  <c r="P1266" i="1"/>
  <c r="N1266" i="1"/>
  <c r="M1266" i="1"/>
  <c r="J1266" i="1"/>
  <c r="I1266" i="1"/>
  <c r="O1265" i="1"/>
  <c r="O1264" i="1" s="1"/>
  <c r="O1263" i="1" s="1"/>
  <c r="L1265" i="1"/>
  <c r="I1265" i="1"/>
  <c r="Q1264" i="1"/>
  <c r="P1264" i="1"/>
  <c r="P1263" i="1" s="1"/>
  <c r="N1264" i="1"/>
  <c r="M1264" i="1"/>
  <c r="M1263" i="1" s="1"/>
  <c r="L1264" i="1"/>
  <c r="L1263" i="1" s="1"/>
  <c r="K1264" i="1"/>
  <c r="J1264" i="1"/>
  <c r="I1264" i="1"/>
  <c r="I1263" i="1" s="1"/>
  <c r="Q1263" i="1"/>
  <c r="N1263" i="1"/>
  <c r="K1263" i="1"/>
  <c r="J1263" i="1"/>
  <c r="O1262" i="1"/>
  <c r="L1262" i="1"/>
  <c r="L1261" i="1" s="1"/>
  <c r="L1256" i="1" s="1"/>
  <c r="I1262" i="1"/>
  <c r="Q1261" i="1"/>
  <c r="P1261" i="1"/>
  <c r="O1261" i="1"/>
  <c r="O1256" i="1" s="1"/>
  <c r="N1261" i="1"/>
  <c r="N1256" i="1" s="1"/>
  <c r="M1261" i="1"/>
  <c r="K1261" i="1"/>
  <c r="K1256" i="1" s="1"/>
  <c r="J1261" i="1"/>
  <c r="J1256" i="1" s="1"/>
  <c r="I1261" i="1"/>
  <c r="I1256" i="1" s="1"/>
  <c r="O1260" i="1"/>
  <c r="L1260" i="1"/>
  <c r="L1259" i="1" s="1"/>
  <c r="L1258" i="1" s="1"/>
  <c r="I1260" i="1"/>
  <c r="Q1259" i="1"/>
  <c r="Q1258" i="1" s="1"/>
  <c r="Q1257" i="1" s="1"/>
  <c r="P1259" i="1"/>
  <c r="O1259" i="1"/>
  <c r="N1259" i="1"/>
  <c r="N1258" i="1" s="1"/>
  <c r="N1257" i="1" s="1"/>
  <c r="M1259" i="1"/>
  <c r="M1258" i="1" s="1"/>
  <c r="M1257" i="1" s="1"/>
  <c r="K1259" i="1"/>
  <c r="J1259" i="1"/>
  <c r="I1259" i="1"/>
  <c r="I1258" i="1" s="1"/>
  <c r="I1257" i="1" s="1"/>
  <c r="P1258" i="1"/>
  <c r="O1258" i="1"/>
  <c r="O1257" i="1" s="1"/>
  <c r="K1258" i="1"/>
  <c r="J1258" i="1"/>
  <c r="J1257" i="1" s="1"/>
  <c r="P1257" i="1"/>
  <c r="L1257" i="1"/>
  <c r="K1257" i="1"/>
  <c r="Q1256" i="1"/>
  <c r="P1256" i="1"/>
  <c r="M1256" i="1"/>
  <c r="O1255" i="1"/>
  <c r="O1254" i="1" s="1"/>
  <c r="O1253" i="1" s="1"/>
  <c r="L1255" i="1"/>
  <c r="I1255" i="1"/>
  <c r="Q1254" i="1"/>
  <c r="P1254" i="1"/>
  <c r="P1253" i="1" s="1"/>
  <c r="N1254" i="1"/>
  <c r="M1254" i="1"/>
  <c r="M1253" i="1" s="1"/>
  <c r="L1254" i="1"/>
  <c r="L1253" i="1" s="1"/>
  <c r="K1254" i="1"/>
  <c r="J1254" i="1"/>
  <c r="I1254" i="1"/>
  <c r="I1253" i="1" s="1"/>
  <c r="Q1253" i="1"/>
  <c r="N1253" i="1"/>
  <c r="K1253" i="1"/>
  <c r="J1253" i="1"/>
  <c r="O1252" i="1"/>
  <c r="L1252" i="1"/>
  <c r="L1251" i="1" s="1"/>
  <c r="L1242" i="1" s="1"/>
  <c r="I1252" i="1"/>
  <c r="Q1251" i="1"/>
  <c r="Q1242" i="1" s="1"/>
  <c r="P1251" i="1"/>
  <c r="O1251" i="1"/>
  <c r="N1251" i="1"/>
  <c r="N1242" i="1" s="1"/>
  <c r="M1251" i="1"/>
  <c r="M1242" i="1" s="1"/>
  <c r="K1251" i="1"/>
  <c r="J1251" i="1"/>
  <c r="J1242" i="1" s="1"/>
  <c r="I1251" i="1"/>
  <c r="I1242" i="1" s="1"/>
  <c r="Q1250" i="1"/>
  <c r="P1250" i="1"/>
  <c r="N1250" i="1"/>
  <c r="N1249" i="1" s="1"/>
  <c r="N1246" i="1" s="1"/>
  <c r="M1250" i="1"/>
  <c r="M1249" i="1" s="1"/>
  <c r="K1250" i="1"/>
  <c r="Q1249" i="1"/>
  <c r="P1249" i="1"/>
  <c r="K1249" i="1"/>
  <c r="J1249" i="1"/>
  <c r="O1248" i="1"/>
  <c r="O1247" i="1" s="1"/>
  <c r="O1246" i="1" s="1"/>
  <c r="L1248" i="1"/>
  <c r="I1248" i="1"/>
  <c r="Q1247" i="1"/>
  <c r="P1247" i="1"/>
  <c r="N1247" i="1"/>
  <c r="M1247" i="1"/>
  <c r="L1247" i="1"/>
  <c r="L1246" i="1" s="1"/>
  <c r="K1247" i="1"/>
  <c r="J1247" i="1"/>
  <c r="I1247" i="1"/>
  <c r="Q1246" i="1"/>
  <c r="M1246" i="1"/>
  <c r="K1246" i="1"/>
  <c r="J1246" i="1"/>
  <c r="I1246" i="1"/>
  <c r="O1245" i="1"/>
  <c r="L1245" i="1"/>
  <c r="L1244" i="1" s="1"/>
  <c r="I1245" i="1"/>
  <c r="Q1244" i="1"/>
  <c r="Q1243" i="1" s="1"/>
  <c r="P1244" i="1"/>
  <c r="O1244" i="1"/>
  <c r="N1244" i="1"/>
  <c r="M1244" i="1"/>
  <c r="M1243" i="1" s="1"/>
  <c r="K1244" i="1"/>
  <c r="J1244" i="1"/>
  <c r="I1244" i="1"/>
  <c r="O1243" i="1"/>
  <c r="K1243" i="1"/>
  <c r="J1243" i="1"/>
  <c r="P1242" i="1"/>
  <c r="O1242" i="1"/>
  <c r="K1242" i="1"/>
  <c r="O1241" i="1"/>
  <c r="O1240" i="1" s="1"/>
  <c r="O1239" i="1" s="1"/>
  <c r="L1241" i="1"/>
  <c r="I1241" i="1"/>
  <c r="Q1240" i="1"/>
  <c r="P1240" i="1"/>
  <c r="P1239" i="1" s="1"/>
  <c r="N1240" i="1"/>
  <c r="M1240" i="1"/>
  <c r="L1240" i="1"/>
  <c r="L1239" i="1" s="1"/>
  <c r="K1240" i="1"/>
  <c r="K1239" i="1" s="1"/>
  <c r="J1240" i="1"/>
  <c r="I1240" i="1"/>
  <c r="Q1239" i="1"/>
  <c r="N1239" i="1"/>
  <c r="M1239" i="1"/>
  <c r="J1239" i="1"/>
  <c r="I1239" i="1"/>
  <c r="O1238" i="1"/>
  <c r="O1237" i="1" s="1"/>
  <c r="O1236" i="1" s="1"/>
  <c r="L1238" i="1"/>
  <c r="I1238" i="1"/>
  <c r="Q1237" i="1"/>
  <c r="P1237" i="1"/>
  <c r="P1236" i="1" s="1"/>
  <c r="N1237" i="1"/>
  <c r="M1237" i="1"/>
  <c r="L1237" i="1"/>
  <c r="L1236" i="1" s="1"/>
  <c r="K1237" i="1"/>
  <c r="J1237" i="1"/>
  <c r="I1237" i="1"/>
  <c r="Q1236" i="1"/>
  <c r="N1236" i="1"/>
  <c r="M1236" i="1"/>
  <c r="K1236" i="1"/>
  <c r="J1236" i="1"/>
  <c r="I1236" i="1"/>
  <c r="O1235" i="1"/>
  <c r="L1235" i="1"/>
  <c r="L1234" i="1" s="1"/>
  <c r="L1233" i="1" s="1"/>
  <c r="I1235" i="1"/>
  <c r="Q1234" i="1"/>
  <c r="Q1233" i="1" s="1"/>
  <c r="P1234" i="1"/>
  <c r="O1234" i="1"/>
  <c r="N1234" i="1"/>
  <c r="M1234" i="1"/>
  <c r="M1233" i="1" s="1"/>
  <c r="K1234" i="1"/>
  <c r="J1234" i="1"/>
  <c r="I1234" i="1"/>
  <c r="I1233" i="1" s="1"/>
  <c r="P1233" i="1"/>
  <c r="O1233" i="1"/>
  <c r="N1233" i="1"/>
  <c r="K1233" i="1"/>
  <c r="J1233" i="1"/>
  <c r="O1232" i="1"/>
  <c r="L1232" i="1"/>
  <c r="L1231" i="1" s="1"/>
  <c r="L1230" i="1" s="1"/>
  <c r="I1232" i="1"/>
  <c r="I1231" i="1" s="1"/>
  <c r="I1230" i="1" s="1"/>
  <c r="Q1231" i="1"/>
  <c r="P1231" i="1"/>
  <c r="O1231" i="1"/>
  <c r="N1231" i="1"/>
  <c r="N1230" i="1" s="1"/>
  <c r="M1231" i="1"/>
  <c r="K1231" i="1"/>
  <c r="J1231" i="1"/>
  <c r="J1230" i="1" s="1"/>
  <c r="Q1230" i="1"/>
  <c r="P1230" i="1"/>
  <c r="O1230" i="1"/>
  <c r="M1230" i="1"/>
  <c r="K1230" i="1"/>
  <c r="O1229" i="1"/>
  <c r="L1229" i="1"/>
  <c r="I1229" i="1"/>
  <c r="O1228" i="1"/>
  <c r="L1228" i="1"/>
  <c r="J1228" i="1"/>
  <c r="Q1227" i="1"/>
  <c r="P1227" i="1"/>
  <c r="O1227" i="1"/>
  <c r="N1227" i="1"/>
  <c r="M1227" i="1"/>
  <c r="L1227" i="1"/>
  <c r="K1227" i="1"/>
  <c r="O1226" i="1"/>
  <c r="O1225" i="1" s="1"/>
  <c r="L1226" i="1"/>
  <c r="I1226" i="1"/>
  <c r="Q1225" i="1"/>
  <c r="P1225" i="1"/>
  <c r="N1225" i="1"/>
  <c r="M1225" i="1"/>
  <c r="L1225" i="1"/>
  <c r="K1225" i="1"/>
  <c r="J1225" i="1"/>
  <c r="I1225" i="1"/>
  <c r="O1224" i="1"/>
  <c r="O1223" i="1" s="1"/>
  <c r="L1224" i="1"/>
  <c r="I1224" i="1"/>
  <c r="Q1223" i="1"/>
  <c r="P1223" i="1"/>
  <c r="N1223" i="1"/>
  <c r="M1223" i="1"/>
  <c r="L1223" i="1"/>
  <c r="K1223" i="1"/>
  <c r="J1223" i="1"/>
  <c r="I1223" i="1"/>
  <c r="O1222" i="1"/>
  <c r="L1222" i="1"/>
  <c r="I1222" i="1"/>
  <c r="O1221" i="1"/>
  <c r="L1221" i="1"/>
  <c r="I1221" i="1"/>
  <c r="O1220" i="1"/>
  <c r="L1220" i="1"/>
  <c r="J1220" i="1"/>
  <c r="I1220" i="1" s="1"/>
  <c r="O1219" i="1"/>
  <c r="L1219" i="1"/>
  <c r="L1218" i="1" s="1"/>
  <c r="L1217" i="1" s="1"/>
  <c r="I1219" i="1"/>
  <c r="Q1218" i="1"/>
  <c r="Q1217" i="1" s="1"/>
  <c r="P1218" i="1"/>
  <c r="O1218" i="1"/>
  <c r="N1218" i="1"/>
  <c r="M1218" i="1"/>
  <c r="M1217" i="1" s="1"/>
  <c r="K1218" i="1"/>
  <c r="J1218" i="1"/>
  <c r="J1217" i="1" s="1"/>
  <c r="I1218" i="1"/>
  <c r="I1217" i="1" s="1"/>
  <c r="P1217" i="1"/>
  <c r="O1217" i="1"/>
  <c r="N1217" i="1"/>
  <c r="K1217" i="1"/>
  <c r="O1216" i="1"/>
  <c r="L1216" i="1"/>
  <c r="J1216" i="1"/>
  <c r="Q1215" i="1"/>
  <c r="P1215" i="1"/>
  <c r="P1214" i="1" s="1"/>
  <c r="O1215" i="1"/>
  <c r="N1215" i="1"/>
  <c r="M1215" i="1"/>
  <c r="L1215" i="1"/>
  <c r="L1214" i="1" s="1"/>
  <c r="K1215" i="1"/>
  <c r="K1214" i="1" s="1"/>
  <c r="Q1214" i="1"/>
  <c r="N1214" i="1"/>
  <c r="M1214" i="1"/>
  <c r="O1213" i="1"/>
  <c r="O1209" i="1" s="1"/>
  <c r="O1208" i="1" s="1"/>
  <c r="L1213" i="1"/>
  <c r="I1213" i="1"/>
  <c r="O1212" i="1"/>
  <c r="L1212" i="1"/>
  <c r="L1211" i="1" s="1"/>
  <c r="L1210" i="1" s="1"/>
  <c r="I1212" i="1"/>
  <c r="Q1211" i="1"/>
  <c r="P1211" i="1"/>
  <c r="O1211" i="1"/>
  <c r="O1210" i="1" s="1"/>
  <c r="N1211" i="1"/>
  <c r="M1211" i="1"/>
  <c r="K1211" i="1"/>
  <c r="K1210" i="1" s="1"/>
  <c r="J1211" i="1"/>
  <c r="I1211" i="1"/>
  <c r="Q1210" i="1"/>
  <c r="P1210" i="1"/>
  <c r="N1210" i="1"/>
  <c r="M1210" i="1"/>
  <c r="J1210" i="1"/>
  <c r="I1210" i="1"/>
  <c r="Q1209" i="1"/>
  <c r="Q1208" i="1" s="1"/>
  <c r="P1209" i="1"/>
  <c r="N1209" i="1"/>
  <c r="N1208" i="1" s="1"/>
  <c r="M1209" i="1"/>
  <c r="M1208" i="1" s="1"/>
  <c r="L1209" i="1"/>
  <c r="K1209" i="1"/>
  <c r="J1209" i="1"/>
  <c r="J1208" i="1" s="1"/>
  <c r="I1209" i="1"/>
  <c r="I1208" i="1" s="1"/>
  <c r="P1208" i="1"/>
  <c r="L1208" i="1"/>
  <c r="K1208" i="1"/>
  <c r="O1207" i="1"/>
  <c r="L1207" i="1"/>
  <c r="I1207" i="1"/>
  <c r="O1206" i="1"/>
  <c r="L1206" i="1"/>
  <c r="L1205" i="1" s="1"/>
  <c r="I1206" i="1"/>
  <c r="Q1205" i="1"/>
  <c r="Q1204" i="1" s="1"/>
  <c r="P1205" i="1"/>
  <c r="O1205" i="1"/>
  <c r="O1204" i="1" s="1"/>
  <c r="N1205" i="1"/>
  <c r="M1205" i="1"/>
  <c r="M1204" i="1" s="1"/>
  <c r="K1205" i="1"/>
  <c r="J1205" i="1"/>
  <c r="J1204" i="1" s="1"/>
  <c r="I1205" i="1"/>
  <c r="I1204" i="1" s="1"/>
  <c r="P1204" i="1"/>
  <c r="N1204" i="1"/>
  <c r="L1204" i="1"/>
  <c r="K1204" i="1"/>
  <c r="Q1203" i="1"/>
  <c r="Q1199" i="1" s="1"/>
  <c r="P1203" i="1"/>
  <c r="P1199" i="1" s="1"/>
  <c r="O1203" i="1"/>
  <c r="N1203" i="1"/>
  <c r="M1203" i="1"/>
  <c r="M1199" i="1" s="1"/>
  <c r="L1203" i="1"/>
  <c r="L1199" i="1" s="1"/>
  <c r="K1203" i="1"/>
  <c r="J1203" i="1"/>
  <c r="I1203" i="1"/>
  <c r="I1199" i="1" s="1"/>
  <c r="O1202" i="1"/>
  <c r="O1201" i="1" s="1"/>
  <c r="O1200" i="1" s="1"/>
  <c r="L1202" i="1"/>
  <c r="I1202" i="1"/>
  <c r="Q1201" i="1"/>
  <c r="P1201" i="1"/>
  <c r="P1200" i="1" s="1"/>
  <c r="N1201" i="1"/>
  <c r="M1201" i="1"/>
  <c r="L1201" i="1"/>
  <c r="L1200" i="1" s="1"/>
  <c r="K1201" i="1"/>
  <c r="J1201" i="1"/>
  <c r="I1201" i="1"/>
  <c r="Q1200" i="1"/>
  <c r="N1200" i="1"/>
  <c r="M1200" i="1"/>
  <c r="K1200" i="1"/>
  <c r="J1200" i="1"/>
  <c r="I1200" i="1"/>
  <c r="O1199" i="1"/>
  <c r="N1199" i="1"/>
  <c r="K1199" i="1"/>
  <c r="J1199" i="1"/>
  <c r="O1198" i="1"/>
  <c r="L1198" i="1"/>
  <c r="L1197" i="1" s="1"/>
  <c r="I1198" i="1"/>
  <c r="I1197" i="1" s="1"/>
  <c r="I1196" i="1" s="1"/>
  <c r="Q1197" i="1"/>
  <c r="P1197" i="1"/>
  <c r="O1197" i="1"/>
  <c r="N1197" i="1"/>
  <c r="N1196" i="1" s="1"/>
  <c r="M1197" i="1"/>
  <c r="K1197" i="1"/>
  <c r="J1197" i="1"/>
  <c r="J1196" i="1" s="1"/>
  <c r="Q1196" i="1"/>
  <c r="P1196" i="1"/>
  <c r="O1196" i="1"/>
  <c r="M1196" i="1"/>
  <c r="L1196" i="1"/>
  <c r="K1196" i="1"/>
  <c r="O1195" i="1"/>
  <c r="L1195" i="1"/>
  <c r="I1195" i="1"/>
  <c r="P1194" i="1"/>
  <c r="O1194" i="1"/>
  <c r="O1193" i="1" s="1"/>
  <c r="O1192" i="1" s="1"/>
  <c r="M1194" i="1"/>
  <c r="L1194" i="1" s="1"/>
  <c r="I1194" i="1"/>
  <c r="Q1193" i="1"/>
  <c r="P1193" i="1"/>
  <c r="P1192" i="1" s="1"/>
  <c r="N1193" i="1"/>
  <c r="M1193" i="1"/>
  <c r="M1192" i="1" s="1"/>
  <c r="L1193" i="1"/>
  <c r="L1192" i="1" s="1"/>
  <c r="K1193" i="1"/>
  <c r="J1193" i="1"/>
  <c r="I1193" i="1"/>
  <c r="I1192" i="1" s="1"/>
  <c r="Q1192" i="1"/>
  <c r="N1192" i="1"/>
  <c r="K1192" i="1"/>
  <c r="J1192" i="1"/>
  <c r="O1191" i="1"/>
  <c r="L1191" i="1"/>
  <c r="L1190" i="1" s="1"/>
  <c r="I1191" i="1"/>
  <c r="Q1190" i="1"/>
  <c r="P1190" i="1"/>
  <c r="O1190" i="1"/>
  <c r="N1190" i="1"/>
  <c r="M1190" i="1"/>
  <c r="K1190" i="1"/>
  <c r="J1190" i="1"/>
  <c r="I1190" i="1"/>
  <c r="O1189" i="1"/>
  <c r="L1189" i="1"/>
  <c r="L1188" i="1" s="1"/>
  <c r="I1189" i="1"/>
  <c r="Q1188" i="1"/>
  <c r="Q1187" i="1" s="1"/>
  <c r="P1188" i="1"/>
  <c r="O1188" i="1"/>
  <c r="N1188" i="1"/>
  <c r="N1187" i="1" s="1"/>
  <c r="M1188" i="1"/>
  <c r="M1187" i="1" s="1"/>
  <c r="K1188" i="1"/>
  <c r="J1188" i="1"/>
  <c r="I1188" i="1"/>
  <c r="I1187" i="1" s="1"/>
  <c r="P1187" i="1"/>
  <c r="O1187" i="1"/>
  <c r="K1187" i="1"/>
  <c r="J1187" i="1"/>
  <c r="Q1186" i="1"/>
  <c r="P1186" i="1"/>
  <c r="O1186" i="1"/>
  <c r="N1186" i="1"/>
  <c r="M1186" i="1"/>
  <c r="L1186" i="1"/>
  <c r="K1186" i="1"/>
  <c r="J1186" i="1"/>
  <c r="I1186" i="1"/>
  <c r="O1185" i="1"/>
  <c r="L1185" i="1"/>
  <c r="L1184" i="1" s="1"/>
  <c r="I1185" i="1"/>
  <c r="Q1184" i="1"/>
  <c r="P1184" i="1"/>
  <c r="O1184" i="1"/>
  <c r="N1184" i="1"/>
  <c r="M1184" i="1"/>
  <c r="K1184" i="1"/>
  <c r="J1184" i="1"/>
  <c r="I1184" i="1"/>
  <c r="O1183" i="1"/>
  <c r="L1183" i="1"/>
  <c r="L1182" i="1" s="1"/>
  <c r="I1183" i="1"/>
  <c r="Q1182" i="1"/>
  <c r="P1182" i="1"/>
  <c r="O1182" i="1"/>
  <c r="N1182" i="1"/>
  <c r="M1182" i="1"/>
  <c r="K1182" i="1"/>
  <c r="J1182" i="1"/>
  <c r="I1182" i="1"/>
  <c r="O1181" i="1"/>
  <c r="L1181" i="1"/>
  <c r="L1180" i="1" s="1"/>
  <c r="I1181" i="1"/>
  <c r="Q1180" i="1"/>
  <c r="P1180" i="1"/>
  <c r="O1180" i="1"/>
  <c r="N1180" i="1"/>
  <c r="M1180" i="1"/>
  <c r="K1180" i="1"/>
  <c r="J1180" i="1"/>
  <c r="I1180" i="1"/>
  <c r="Q1179" i="1"/>
  <c r="P1179" i="1"/>
  <c r="N1179" i="1"/>
  <c r="M1179" i="1"/>
  <c r="J1179" i="1"/>
  <c r="I1179" i="1"/>
  <c r="O1178" i="1"/>
  <c r="O1177" i="1" s="1"/>
  <c r="L1178" i="1"/>
  <c r="I1178" i="1"/>
  <c r="Q1177" i="1"/>
  <c r="P1177" i="1"/>
  <c r="N1177" i="1"/>
  <c r="M1177" i="1"/>
  <c r="M1174" i="1" s="1"/>
  <c r="L1177" i="1"/>
  <c r="K1177" i="1"/>
  <c r="J1177" i="1"/>
  <c r="I1177" i="1"/>
  <c r="O1176" i="1"/>
  <c r="O1175" i="1" s="1"/>
  <c r="O1174" i="1" s="1"/>
  <c r="L1176" i="1"/>
  <c r="I1176" i="1"/>
  <c r="Q1175" i="1"/>
  <c r="P1175" i="1"/>
  <c r="P1174" i="1" s="1"/>
  <c r="N1175" i="1"/>
  <c r="M1175" i="1"/>
  <c r="L1175" i="1"/>
  <c r="L1174" i="1" s="1"/>
  <c r="K1175" i="1"/>
  <c r="J1175" i="1"/>
  <c r="I1175" i="1"/>
  <c r="Q1174" i="1"/>
  <c r="N1174" i="1"/>
  <c r="K1174" i="1"/>
  <c r="J1174" i="1"/>
  <c r="I1174" i="1"/>
  <c r="O1173" i="1"/>
  <c r="O1172" i="1" s="1"/>
  <c r="L1173" i="1"/>
  <c r="I1173" i="1"/>
  <c r="Q1172" i="1"/>
  <c r="Q1171" i="1" s="1"/>
  <c r="P1172" i="1"/>
  <c r="P1171" i="1" s="1"/>
  <c r="N1172" i="1"/>
  <c r="M1172" i="1"/>
  <c r="M1171" i="1" s="1"/>
  <c r="L1172" i="1"/>
  <c r="L1171" i="1" s="1"/>
  <c r="K1172" i="1"/>
  <c r="J1172" i="1"/>
  <c r="I1172" i="1"/>
  <c r="I1171" i="1" s="1"/>
  <c r="O1171" i="1"/>
  <c r="N1171" i="1"/>
  <c r="K1171" i="1"/>
  <c r="J1171" i="1"/>
  <c r="O1170" i="1"/>
  <c r="L1170" i="1"/>
  <c r="L1169" i="1" s="1"/>
  <c r="I1170" i="1"/>
  <c r="I1169" i="1" s="1"/>
  <c r="Q1169" i="1"/>
  <c r="P1169" i="1"/>
  <c r="O1169" i="1"/>
  <c r="N1169" i="1"/>
  <c r="M1169" i="1"/>
  <c r="K1169" i="1"/>
  <c r="K1166" i="1" s="1"/>
  <c r="J1169" i="1"/>
  <c r="O1168" i="1"/>
  <c r="L1168" i="1"/>
  <c r="L1167" i="1" s="1"/>
  <c r="L1166" i="1" s="1"/>
  <c r="I1168" i="1"/>
  <c r="I1167" i="1" s="1"/>
  <c r="I1166" i="1" s="1"/>
  <c r="Q1167" i="1"/>
  <c r="Q1166" i="1" s="1"/>
  <c r="P1167" i="1"/>
  <c r="O1167" i="1"/>
  <c r="O1166" i="1" s="1"/>
  <c r="N1167" i="1"/>
  <c r="N1166" i="1" s="1"/>
  <c r="M1167" i="1"/>
  <c r="M1166" i="1" s="1"/>
  <c r="K1167" i="1"/>
  <c r="J1167" i="1"/>
  <c r="J1166" i="1" s="1"/>
  <c r="P1166" i="1"/>
  <c r="O1165" i="1"/>
  <c r="O1164" i="1" s="1"/>
  <c r="L1165" i="1"/>
  <c r="I1165" i="1"/>
  <c r="I1164" i="1" s="1"/>
  <c r="Q1164" i="1"/>
  <c r="P1164" i="1"/>
  <c r="N1164" i="1"/>
  <c r="M1164" i="1"/>
  <c r="L1164" i="1"/>
  <c r="K1164" i="1"/>
  <c r="J1164" i="1"/>
  <c r="O1163" i="1"/>
  <c r="O1162" i="1" s="1"/>
  <c r="L1163" i="1"/>
  <c r="I1163" i="1"/>
  <c r="I1162" i="1" s="1"/>
  <c r="Q1162" i="1"/>
  <c r="P1162" i="1"/>
  <c r="P1159" i="1" s="1"/>
  <c r="N1162" i="1"/>
  <c r="M1162" i="1"/>
  <c r="L1162" i="1"/>
  <c r="K1162" i="1"/>
  <c r="J1162" i="1"/>
  <c r="O1161" i="1"/>
  <c r="L1161" i="1"/>
  <c r="L1160" i="1" s="1"/>
  <c r="L1159" i="1" s="1"/>
  <c r="I1161" i="1"/>
  <c r="I1160" i="1" s="1"/>
  <c r="I1159" i="1" s="1"/>
  <c r="Q1160" i="1"/>
  <c r="P1160" i="1"/>
  <c r="O1160" i="1"/>
  <c r="N1160" i="1"/>
  <c r="N1159" i="1" s="1"/>
  <c r="M1160" i="1"/>
  <c r="K1160" i="1"/>
  <c r="K1159" i="1" s="1"/>
  <c r="J1160" i="1"/>
  <c r="J1159" i="1" s="1"/>
  <c r="Q1159" i="1"/>
  <c r="M1159" i="1"/>
  <c r="O1158" i="1"/>
  <c r="O1157" i="1" s="1"/>
  <c r="L1158" i="1"/>
  <c r="I1158" i="1"/>
  <c r="Q1157" i="1"/>
  <c r="P1157" i="1"/>
  <c r="N1157" i="1"/>
  <c r="M1157" i="1"/>
  <c r="L1157" i="1"/>
  <c r="K1157" i="1"/>
  <c r="J1157" i="1"/>
  <c r="I1157" i="1"/>
  <c r="O1156" i="1"/>
  <c r="O1155" i="1" s="1"/>
  <c r="L1156" i="1"/>
  <c r="K1156" i="1"/>
  <c r="I1156" i="1"/>
  <c r="Q1155" i="1"/>
  <c r="P1155" i="1"/>
  <c r="N1155" i="1"/>
  <c r="N1152" i="1" s="1"/>
  <c r="M1155" i="1"/>
  <c r="L1155" i="1"/>
  <c r="K1155" i="1"/>
  <c r="J1155" i="1"/>
  <c r="I1155" i="1"/>
  <c r="O1154" i="1"/>
  <c r="O1153" i="1" s="1"/>
  <c r="L1154" i="1"/>
  <c r="I1154" i="1"/>
  <c r="Q1153" i="1"/>
  <c r="Q1152" i="1" s="1"/>
  <c r="P1153" i="1"/>
  <c r="P1152" i="1" s="1"/>
  <c r="N1153" i="1"/>
  <c r="M1153" i="1"/>
  <c r="M1152" i="1" s="1"/>
  <c r="L1153" i="1"/>
  <c r="L1152" i="1" s="1"/>
  <c r="K1153" i="1"/>
  <c r="J1153" i="1"/>
  <c r="I1153" i="1"/>
  <c r="I1152" i="1" s="1"/>
  <c r="O1152" i="1"/>
  <c r="K1152" i="1"/>
  <c r="J1152" i="1"/>
  <c r="O1151" i="1"/>
  <c r="L1151" i="1"/>
  <c r="L1150" i="1" s="1"/>
  <c r="I1151" i="1"/>
  <c r="I1150" i="1" s="1"/>
  <c r="I1149" i="1" s="1"/>
  <c r="Q1150" i="1"/>
  <c r="Q1149" i="1" s="1"/>
  <c r="P1150" i="1"/>
  <c r="O1150" i="1"/>
  <c r="N1150" i="1"/>
  <c r="N1149" i="1" s="1"/>
  <c r="M1150" i="1"/>
  <c r="M1149" i="1" s="1"/>
  <c r="K1150" i="1"/>
  <c r="K1149" i="1" s="1"/>
  <c r="J1150" i="1"/>
  <c r="J1149" i="1" s="1"/>
  <c r="P1149" i="1"/>
  <c r="O1149" i="1"/>
  <c r="L1149" i="1"/>
  <c r="O1148" i="1"/>
  <c r="L1148" i="1"/>
  <c r="L1147" i="1" s="1"/>
  <c r="I1148" i="1"/>
  <c r="I1147" i="1" s="1"/>
  <c r="Q1147" i="1"/>
  <c r="P1147" i="1"/>
  <c r="O1147" i="1"/>
  <c r="N1147" i="1"/>
  <c r="M1147" i="1"/>
  <c r="K1147" i="1"/>
  <c r="J1147" i="1"/>
  <c r="Q1146" i="1"/>
  <c r="Q1145" i="1" s="1"/>
  <c r="P1146" i="1"/>
  <c r="N1146" i="1"/>
  <c r="L1146" i="1"/>
  <c r="L1145" i="1" s="1"/>
  <c r="L1144" i="1" s="1"/>
  <c r="L1143" i="1" s="1"/>
  <c r="L1142" i="1" s="1"/>
  <c r="K1146" i="1"/>
  <c r="I1146" i="1" s="1"/>
  <c r="I1145" i="1" s="1"/>
  <c r="P1145" i="1"/>
  <c r="N1145" i="1"/>
  <c r="N1144" i="1" s="1"/>
  <c r="M1145" i="1"/>
  <c r="K1145" i="1"/>
  <c r="K1144" i="1" s="1"/>
  <c r="K1143" i="1" s="1"/>
  <c r="K1142" i="1" s="1"/>
  <c r="J1145" i="1"/>
  <c r="J1144" i="1" s="1"/>
  <c r="J1143" i="1" s="1"/>
  <c r="J1142" i="1" s="1"/>
  <c r="Q1144" i="1"/>
  <c r="Q1143" i="1" s="1"/>
  <c r="Q1142" i="1" s="1"/>
  <c r="P1144" i="1"/>
  <c r="P1143" i="1" s="1"/>
  <c r="P1142" i="1" s="1"/>
  <c r="M1144" i="1"/>
  <c r="I1144" i="1"/>
  <c r="I1143" i="1" s="1"/>
  <c r="I1142" i="1" s="1"/>
  <c r="N1143" i="1"/>
  <c r="N1142" i="1" s="1"/>
  <c r="M1143" i="1"/>
  <c r="M1142" i="1" s="1"/>
  <c r="O1141" i="1"/>
  <c r="L1141" i="1"/>
  <c r="L1104" i="1" s="1"/>
  <c r="L1103" i="1" s="1"/>
  <c r="I1141" i="1"/>
  <c r="O1140" i="1"/>
  <c r="L1140" i="1"/>
  <c r="P1139" i="1"/>
  <c r="O1139" i="1" s="1"/>
  <c r="M1139" i="1"/>
  <c r="L1139" i="1" s="1"/>
  <c r="O1138" i="1"/>
  <c r="L1138" i="1"/>
  <c r="L1137" i="1" s="1"/>
  <c r="I1138" i="1"/>
  <c r="I1137" i="1" s="1"/>
  <c r="Q1137" i="1"/>
  <c r="P1137" i="1"/>
  <c r="P1134" i="1" s="1"/>
  <c r="O1137" i="1"/>
  <c r="N1137" i="1"/>
  <c r="M1137" i="1"/>
  <c r="K1137" i="1"/>
  <c r="J1137" i="1"/>
  <c r="O1136" i="1"/>
  <c r="L1136" i="1"/>
  <c r="L1135" i="1" s="1"/>
  <c r="I1136" i="1"/>
  <c r="I1135" i="1" s="1"/>
  <c r="I1134" i="1" s="1"/>
  <c r="Q1135" i="1"/>
  <c r="P1135" i="1"/>
  <c r="O1135" i="1"/>
  <c r="N1135" i="1"/>
  <c r="N1134" i="1" s="1"/>
  <c r="M1135" i="1"/>
  <c r="K1135" i="1"/>
  <c r="J1135" i="1"/>
  <c r="J1134" i="1" s="1"/>
  <c r="Q1134" i="1"/>
  <c r="M1134" i="1"/>
  <c r="O1133" i="1"/>
  <c r="L1133" i="1"/>
  <c r="Q1132" i="1"/>
  <c r="O1132" i="1"/>
  <c r="N1132" i="1"/>
  <c r="L1132" i="1" s="1"/>
  <c r="O1131" i="1"/>
  <c r="L1131" i="1"/>
  <c r="L1130" i="1" s="1"/>
  <c r="L1127" i="1" s="1"/>
  <c r="I1131" i="1"/>
  <c r="I1130" i="1" s="1"/>
  <c r="Q1130" i="1"/>
  <c r="P1130" i="1"/>
  <c r="O1130" i="1"/>
  <c r="N1130" i="1"/>
  <c r="M1130" i="1"/>
  <c r="K1130" i="1"/>
  <c r="J1130" i="1"/>
  <c r="O1129" i="1"/>
  <c r="L1129" i="1"/>
  <c r="L1128" i="1" s="1"/>
  <c r="I1129" i="1"/>
  <c r="I1128" i="1" s="1"/>
  <c r="I1127" i="1" s="1"/>
  <c r="Q1128" i="1"/>
  <c r="Q1127" i="1" s="1"/>
  <c r="P1128" i="1"/>
  <c r="O1128" i="1"/>
  <c r="N1128" i="1"/>
  <c r="N1127" i="1" s="1"/>
  <c r="N1123" i="1" s="1"/>
  <c r="M1128" i="1"/>
  <c r="M1127" i="1" s="1"/>
  <c r="K1128" i="1"/>
  <c r="J1128" i="1"/>
  <c r="P1127" i="1"/>
  <c r="O1127" i="1"/>
  <c r="O1126" i="1"/>
  <c r="L1126" i="1"/>
  <c r="L1125" i="1" s="1"/>
  <c r="L1124" i="1" s="1"/>
  <c r="I1126" i="1"/>
  <c r="I1125" i="1" s="1"/>
  <c r="I1124" i="1" s="1"/>
  <c r="I1123" i="1" s="1"/>
  <c r="Q1125" i="1"/>
  <c r="P1125" i="1"/>
  <c r="O1125" i="1"/>
  <c r="O1124" i="1" s="1"/>
  <c r="N1125" i="1"/>
  <c r="N1124" i="1" s="1"/>
  <c r="M1125" i="1"/>
  <c r="K1125" i="1"/>
  <c r="K1124" i="1" s="1"/>
  <c r="J1125" i="1"/>
  <c r="J1124" i="1" s="1"/>
  <c r="Q1124" i="1"/>
  <c r="P1124" i="1"/>
  <c r="M1124" i="1"/>
  <c r="M1123" i="1" s="1"/>
  <c r="Q1123" i="1"/>
  <c r="O1122" i="1"/>
  <c r="O1121" i="1" s="1"/>
  <c r="O1120" i="1" s="1"/>
  <c r="O1119" i="1" s="1"/>
  <c r="L1122" i="1"/>
  <c r="I1122" i="1"/>
  <c r="Q1121" i="1"/>
  <c r="Q1120" i="1" s="1"/>
  <c r="Q1119" i="1" s="1"/>
  <c r="P1121" i="1"/>
  <c r="P1120" i="1" s="1"/>
  <c r="P1119" i="1" s="1"/>
  <c r="N1121" i="1"/>
  <c r="M1121" i="1"/>
  <c r="M1120" i="1" s="1"/>
  <c r="M1119" i="1" s="1"/>
  <c r="L1121" i="1"/>
  <c r="L1120" i="1" s="1"/>
  <c r="L1119" i="1" s="1"/>
  <c r="K1121" i="1"/>
  <c r="J1121" i="1"/>
  <c r="J1120" i="1" s="1"/>
  <c r="J1119" i="1" s="1"/>
  <c r="I1121" i="1"/>
  <c r="I1120" i="1" s="1"/>
  <c r="I1119" i="1" s="1"/>
  <c r="N1120" i="1"/>
  <c r="N1119" i="1" s="1"/>
  <c r="K1120" i="1"/>
  <c r="K1119" i="1" s="1"/>
  <c r="O1118" i="1"/>
  <c r="L1118" i="1"/>
  <c r="L1117" i="1" s="1"/>
  <c r="L1116" i="1" s="1"/>
  <c r="L1115" i="1" s="1"/>
  <c r="I1118" i="1"/>
  <c r="I1117" i="1" s="1"/>
  <c r="I1116" i="1" s="1"/>
  <c r="Q1117" i="1"/>
  <c r="P1117" i="1"/>
  <c r="O1117" i="1"/>
  <c r="O1116" i="1" s="1"/>
  <c r="O1115" i="1" s="1"/>
  <c r="N1117" i="1"/>
  <c r="N1116" i="1" s="1"/>
  <c r="M1117" i="1"/>
  <c r="K1117" i="1"/>
  <c r="K1116" i="1" s="1"/>
  <c r="K1115" i="1" s="1"/>
  <c r="J1117" i="1"/>
  <c r="J1116" i="1" s="1"/>
  <c r="Q1116" i="1"/>
  <c r="P1116" i="1"/>
  <c r="P1115" i="1" s="1"/>
  <c r="M1116" i="1"/>
  <c r="M1115" i="1" s="1"/>
  <c r="Q1115" i="1"/>
  <c r="N1115" i="1"/>
  <c r="J1115" i="1"/>
  <c r="I1115" i="1"/>
  <c r="O1114" i="1"/>
  <c r="O1113" i="1" s="1"/>
  <c r="L1114" i="1"/>
  <c r="I1114" i="1"/>
  <c r="Q1113" i="1"/>
  <c r="P1113" i="1"/>
  <c r="N1113" i="1"/>
  <c r="M1113" i="1"/>
  <c r="L1113" i="1"/>
  <c r="K1113" i="1"/>
  <c r="J1113" i="1"/>
  <c r="I1113" i="1"/>
  <c r="O1112" i="1"/>
  <c r="O1111" i="1" s="1"/>
  <c r="O1106" i="1" s="1"/>
  <c r="O1105" i="1" s="1"/>
  <c r="L1112" i="1"/>
  <c r="I1112" i="1"/>
  <c r="Q1111" i="1"/>
  <c r="P1111" i="1"/>
  <c r="N1111" i="1"/>
  <c r="M1111" i="1"/>
  <c r="L1111" i="1"/>
  <c r="K1111" i="1"/>
  <c r="J1111" i="1"/>
  <c r="I1111" i="1"/>
  <c r="O1110" i="1"/>
  <c r="O1109" i="1" s="1"/>
  <c r="L1110" i="1"/>
  <c r="I1110" i="1"/>
  <c r="Q1109" i="1"/>
  <c r="P1109" i="1"/>
  <c r="P1106" i="1" s="1"/>
  <c r="N1109" i="1"/>
  <c r="N1106" i="1" s="1"/>
  <c r="N1105" i="1" s="1"/>
  <c r="M1109" i="1"/>
  <c r="L1109" i="1"/>
  <c r="L1106" i="1" s="1"/>
  <c r="K1109" i="1"/>
  <c r="J1109" i="1"/>
  <c r="J1106" i="1" s="1"/>
  <c r="J1105" i="1" s="1"/>
  <c r="I1109" i="1"/>
  <c r="O1108" i="1"/>
  <c r="O1107" i="1" s="1"/>
  <c r="L1108" i="1"/>
  <c r="I1108" i="1"/>
  <c r="Q1107" i="1"/>
  <c r="P1107" i="1"/>
  <c r="N1107" i="1"/>
  <c r="M1107" i="1"/>
  <c r="L1107" i="1"/>
  <c r="K1107" i="1"/>
  <c r="J1107" i="1"/>
  <c r="I1107" i="1"/>
  <c r="K1106" i="1"/>
  <c r="P1105" i="1"/>
  <c r="L1105" i="1"/>
  <c r="K1105" i="1"/>
  <c r="Q1104" i="1"/>
  <c r="Q1103" i="1" s="1"/>
  <c r="P1104" i="1"/>
  <c r="P1103" i="1" s="1"/>
  <c r="O1104" i="1"/>
  <c r="N1104" i="1"/>
  <c r="M1104" i="1"/>
  <c r="K1104" i="1"/>
  <c r="J1104" i="1"/>
  <c r="I1104" i="1"/>
  <c r="N1103" i="1"/>
  <c r="M1103" i="1"/>
  <c r="J1103" i="1"/>
  <c r="O1102" i="1"/>
  <c r="O1101" i="1" s="1"/>
  <c r="L1102" i="1"/>
  <c r="I1102" i="1"/>
  <c r="Q1101" i="1"/>
  <c r="P1101" i="1"/>
  <c r="N1101" i="1"/>
  <c r="M1101" i="1"/>
  <c r="L1101" i="1"/>
  <c r="K1101" i="1"/>
  <c r="J1101" i="1"/>
  <c r="I1101" i="1"/>
  <c r="O1100" i="1"/>
  <c r="L1100" i="1"/>
  <c r="I1100" i="1"/>
  <c r="I1077" i="1" s="1"/>
  <c r="O1099" i="1"/>
  <c r="O1098" i="1" s="1"/>
  <c r="O1097" i="1" s="1"/>
  <c r="O1096" i="1" s="1"/>
  <c r="L1099" i="1"/>
  <c r="I1099" i="1"/>
  <c r="Q1098" i="1"/>
  <c r="P1098" i="1"/>
  <c r="P1097" i="1" s="1"/>
  <c r="P1096" i="1" s="1"/>
  <c r="N1098" i="1"/>
  <c r="M1098" i="1"/>
  <c r="M1097" i="1" s="1"/>
  <c r="M1096" i="1" s="1"/>
  <c r="L1098" i="1"/>
  <c r="L1097" i="1" s="1"/>
  <c r="L1096" i="1" s="1"/>
  <c r="K1098" i="1"/>
  <c r="K1097" i="1" s="1"/>
  <c r="K1096" i="1" s="1"/>
  <c r="J1098" i="1"/>
  <c r="I1098" i="1"/>
  <c r="Q1097" i="1"/>
  <c r="Q1096" i="1" s="1"/>
  <c r="N1097" i="1"/>
  <c r="N1096" i="1" s="1"/>
  <c r="N1091" i="1" s="1"/>
  <c r="J1097" i="1"/>
  <c r="I1097" i="1"/>
  <c r="I1096" i="1" s="1"/>
  <c r="J1096" i="1"/>
  <c r="J1091" i="1" s="1"/>
  <c r="O1095" i="1"/>
  <c r="L1095" i="1"/>
  <c r="L1094" i="1" s="1"/>
  <c r="I1095" i="1"/>
  <c r="I1094" i="1" s="1"/>
  <c r="I1093" i="1" s="1"/>
  <c r="Q1094" i="1"/>
  <c r="Q1093" i="1" s="1"/>
  <c r="Q1092" i="1" s="1"/>
  <c r="Q1091" i="1" s="1"/>
  <c r="P1094" i="1"/>
  <c r="O1094" i="1"/>
  <c r="N1094" i="1"/>
  <c r="N1093" i="1" s="1"/>
  <c r="N1092" i="1" s="1"/>
  <c r="M1094" i="1"/>
  <c r="M1093" i="1" s="1"/>
  <c r="M1092" i="1" s="1"/>
  <c r="M1091" i="1" s="1"/>
  <c r="K1094" i="1"/>
  <c r="K1093" i="1" s="1"/>
  <c r="K1092" i="1" s="1"/>
  <c r="J1094" i="1"/>
  <c r="J1093" i="1" s="1"/>
  <c r="J1092" i="1" s="1"/>
  <c r="P1093" i="1"/>
  <c r="O1093" i="1"/>
  <c r="O1092" i="1" s="1"/>
  <c r="L1093" i="1"/>
  <c r="L1092" i="1" s="1"/>
  <c r="P1092" i="1"/>
  <c r="I1092" i="1"/>
  <c r="I1091" i="1"/>
  <c r="O1090" i="1"/>
  <c r="O1089" i="1" s="1"/>
  <c r="O1088" i="1" s="1"/>
  <c r="O1087" i="1" s="1"/>
  <c r="L1090" i="1"/>
  <c r="I1090" i="1"/>
  <c r="Q1089" i="1"/>
  <c r="Q1088" i="1" s="1"/>
  <c r="Q1087" i="1" s="1"/>
  <c r="P1089" i="1"/>
  <c r="P1088" i="1" s="1"/>
  <c r="P1087" i="1" s="1"/>
  <c r="P1078" i="1" s="1"/>
  <c r="N1089" i="1"/>
  <c r="M1089" i="1"/>
  <c r="M1088" i="1" s="1"/>
  <c r="M1087" i="1" s="1"/>
  <c r="L1089" i="1"/>
  <c r="L1088" i="1" s="1"/>
  <c r="L1087" i="1" s="1"/>
  <c r="K1089" i="1"/>
  <c r="J1089" i="1"/>
  <c r="I1089" i="1"/>
  <c r="I1088" i="1" s="1"/>
  <c r="I1087" i="1" s="1"/>
  <c r="N1088" i="1"/>
  <c r="N1087" i="1" s="1"/>
  <c r="K1088" i="1"/>
  <c r="J1088" i="1"/>
  <c r="J1087" i="1" s="1"/>
  <c r="K1087" i="1"/>
  <c r="O1086" i="1"/>
  <c r="L1086" i="1"/>
  <c r="L1085" i="1" s="1"/>
  <c r="L1084" i="1" s="1"/>
  <c r="L1083" i="1" s="1"/>
  <c r="I1086" i="1"/>
  <c r="I1085" i="1" s="1"/>
  <c r="Q1085" i="1"/>
  <c r="P1085" i="1"/>
  <c r="O1085" i="1"/>
  <c r="O1084" i="1" s="1"/>
  <c r="O1083" i="1" s="1"/>
  <c r="N1085" i="1"/>
  <c r="N1084" i="1" s="1"/>
  <c r="M1085" i="1"/>
  <c r="K1085" i="1"/>
  <c r="K1084" i="1" s="1"/>
  <c r="K1083" i="1" s="1"/>
  <c r="J1085" i="1"/>
  <c r="J1084" i="1" s="1"/>
  <c r="Q1084" i="1"/>
  <c r="P1084" i="1"/>
  <c r="P1083" i="1" s="1"/>
  <c r="M1084" i="1"/>
  <c r="M1083" i="1" s="1"/>
  <c r="I1084" i="1"/>
  <c r="Q1083" i="1"/>
  <c r="N1083" i="1"/>
  <c r="J1083" i="1"/>
  <c r="I1083" i="1"/>
  <c r="I1078" i="1" s="1"/>
  <c r="O1082" i="1"/>
  <c r="O1081" i="1" s="1"/>
  <c r="L1082" i="1"/>
  <c r="I1082" i="1"/>
  <c r="Q1081" i="1"/>
  <c r="Q1080" i="1" s="1"/>
  <c r="Q1079" i="1" s="1"/>
  <c r="Q1078" i="1" s="1"/>
  <c r="P1081" i="1"/>
  <c r="P1080" i="1" s="1"/>
  <c r="N1081" i="1"/>
  <c r="M1081" i="1"/>
  <c r="M1080" i="1" s="1"/>
  <c r="M1079" i="1" s="1"/>
  <c r="M1078" i="1" s="1"/>
  <c r="L1081" i="1"/>
  <c r="L1080" i="1" s="1"/>
  <c r="L1079" i="1" s="1"/>
  <c r="L1078" i="1" s="1"/>
  <c r="K1081" i="1"/>
  <c r="J1081" i="1"/>
  <c r="I1081" i="1"/>
  <c r="I1080" i="1" s="1"/>
  <c r="I1079" i="1" s="1"/>
  <c r="O1080" i="1"/>
  <c r="O1079" i="1" s="1"/>
  <c r="N1080" i="1"/>
  <c r="N1079" i="1" s="1"/>
  <c r="K1080" i="1"/>
  <c r="J1080" i="1"/>
  <c r="J1079" i="1" s="1"/>
  <c r="J1078" i="1" s="1"/>
  <c r="P1079" i="1"/>
  <c r="K1079" i="1"/>
  <c r="Q1077" i="1"/>
  <c r="P1077" i="1"/>
  <c r="O1077" i="1"/>
  <c r="N1077" i="1"/>
  <c r="M1077" i="1"/>
  <c r="L1077" i="1"/>
  <c r="K1077" i="1"/>
  <c r="J1077" i="1"/>
  <c r="O1076" i="1"/>
  <c r="O1075" i="1" s="1"/>
  <c r="L1076" i="1"/>
  <c r="I1076" i="1"/>
  <c r="Q1075" i="1"/>
  <c r="Q1074" i="1" s="1"/>
  <c r="P1075" i="1"/>
  <c r="P1074" i="1" s="1"/>
  <c r="N1075" i="1"/>
  <c r="N1074" i="1" s="1"/>
  <c r="M1075" i="1"/>
  <c r="L1075" i="1"/>
  <c r="L1074" i="1" s="1"/>
  <c r="K1075" i="1"/>
  <c r="J1075" i="1"/>
  <c r="I1075" i="1"/>
  <c r="O1074" i="1"/>
  <c r="K1074" i="1"/>
  <c r="J1074" i="1"/>
  <c r="O1073" i="1"/>
  <c r="L1073" i="1"/>
  <c r="L1072" i="1" s="1"/>
  <c r="I1073" i="1"/>
  <c r="Q1072" i="1"/>
  <c r="Q1071" i="1" s="1"/>
  <c r="Q1070" i="1" s="1"/>
  <c r="P1072" i="1"/>
  <c r="O1072" i="1"/>
  <c r="N1072" i="1"/>
  <c r="N1071" i="1" s="1"/>
  <c r="N1070" i="1" s="1"/>
  <c r="M1072" i="1"/>
  <c r="M1071" i="1" s="1"/>
  <c r="M1070" i="1" s="1"/>
  <c r="K1072" i="1"/>
  <c r="J1072" i="1"/>
  <c r="I1072" i="1"/>
  <c r="I1071" i="1" s="1"/>
  <c r="P1071" i="1"/>
  <c r="P1070" i="1" s="1"/>
  <c r="O1071" i="1"/>
  <c r="L1071" i="1"/>
  <c r="L1070" i="1" s="1"/>
  <c r="K1071" i="1"/>
  <c r="K1070" i="1" s="1"/>
  <c r="J1071" i="1"/>
  <c r="J1070" i="1" s="1"/>
  <c r="O1070" i="1"/>
  <c r="I1070" i="1"/>
  <c r="Q1069" i="1"/>
  <c r="N1069" i="1"/>
  <c r="L1069" i="1"/>
  <c r="L1068" i="1" s="1"/>
  <c r="K1069" i="1"/>
  <c r="I1069" i="1" s="1"/>
  <c r="I1068" i="1" s="1"/>
  <c r="P1068" i="1"/>
  <c r="N1068" i="1"/>
  <c r="M1068" i="1"/>
  <c r="K1068" i="1"/>
  <c r="J1068" i="1"/>
  <c r="O1067" i="1"/>
  <c r="L1067" i="1"/>
  <c r="L1066" i="1" s="1"/>
  <c r="I1067" i="1"/>
  <c r="Q1066" i="1"/>
  <c r="P1066" i="1"/>
  <c r="O1066" i="1"/>
  <c r="N1066" i="1"/>
  <c r="N1065" i="1" s="1"/>
  <c r="M1066" i="1"/>
  <c r="M1065" i="1" s="1"/>
  <c r="K1066" i="1"/>
  <c r="J1066" i="1"/>
  <c r="J1065" i="1" s="1"/>
  <c r="I1066" i="1"/>
  <c r="P1065" i="1"/>
  <c r="K1065" i="1"/>
  <c r="Q1064" i="1"/>
  <c r="O1064" i="1"/>
  <c r="O1063" i="1" s="1"/>
  <c r="O1032" i="1" s="1"/>
  <c r="N1064" i="1"/>
  <c r="K1064" i="1"/>
  <c r="I1064" i="1"/>
  <c r="Q1063" i="1"/>
  <c r="P1063" i="1"/>
  <c r="M1063" i="1"/>
  <c r="K1063" i="1"/>
  <c r="J1063" i="1"/>
  <c r="I1063" i="1"/>
  <c r="O1062" i="1"/>
  <c r="L1062" i="1"/>
  <c r="L1061" i="1" s="1"/>
  <c r="I1062" i="1"/>
  <c r="Q1061" i="1"/>
  <c r="P1061" i="1"/>
  <c r="O1061" i="1"/>
  <c r="N1061" i="1"/>
  <c r="M1061" i="1"/>
  <c r="K1061" i="1"/>
  <c r="J1061" i="1"/>
  <c r="I1061" i="1"/>
  <c r="I1032" i="1" s="1"/>
  <c r="O1060" i="1"/>
  <c r="L1060" i="1"/>
  <c r="L1059" i="1" s="1"/>
  <c r="I1060" i="1"/>
  <c r="Q1059" i="1"/>
  <c r="Q1032" i="1" s="1"/>
  <c r="P1059" i="1"/>
  <c r="O1059" i="1"/>
  <c r="N1059" i="1"/>
  <c r="M1059" i="1"/>
  <c r="M1032" i="1" s="1"/>
  <c r="K1059" i="1"/>
  <c r="J1059" i="1"/>
  <c r="I1059" i="1"/>
  <c r="P1058" i="1"/>
  <c r="O1058" i="1"/>
  <c r="L1058" i="1"/>
  <c r="L1057" i="1" s="1"/>
  <c r="I1058" i="1"/>
  <c r="I1057" i="1" s="1"/>
  <c r="Q1057" i="1"/>
  <c r="P1057" i="1"/>
  <c r="O1057" i="1"/>
  <c r="N1057" i="1"/>
  <c r="M1057" i="1"/>
  <c r="K1057" i="1"/>
  <c r="J1057" i="1"/>
  <c r="O1056" i="1"/>
  <c r="L1056" i="1"/>
  <c r="L1055" i="1" s="1"/>
  <c r="L1052" i="1" s="1"/>
  <c r="I1056" i="1"/>
  <c r="I1055" i="1" s="1"/>
  <c r="Q1055" i="1"/>
  <c r="P1055" i="1"/>
  <c r="O1055" i="1"/>
  <c r="O1052" i="1" s="1"/>
  <c r="N1055" i="1"/>
  <c r="M1055" i="1"/>
  <c r="K1055" i="1"/>
  <c r="J1055" i="1"/>
  <c r="O1054" i="1"/>
  <c r="L1054" i="1"/>
  <c r="L1053" i="1" s="1"/>
  <c r="I1054" i="1"/>
  <c r="I1053" i="1" s="1"/>
  <c r="I1052" i="1" s="1"/>
  <c r="Q1053" i="1"/>
  <c r="P1053" i="1"/>
  <c r="O1053" i="1"/>
  <c r="N1053" i="1"/>
  <c r="N1052" i="1" s="1"/>
  <c r="M1053" i="1"/>
  <c r="K1053" i="1"/>
  <c r="J1053" i="1"/>
  <c r="Q1052" i="1"/>
  <c r="P1052" i="1"/>
  <c r="M1052" i="1"/>
  <c r="K1052" i="1"/>
  <c r="O1051" i="1"/>
  <c r="O1050" i="1" s="1"/>
  <c r="L1051" i="1"/>
  <c r="I1051" i="1"/>
  <c r="Q1050" i="1"/>
  <c r="P1050" i="1"/>
  <c r="N1050" i="1"/>
  <c r="M1050" i="1"/>
  <c r="L1050" i="1"/>
  <c r="K1050" i="1"/>
  <c r="J1050" i="1"/>
  <c r="I1050" i="1"/>
  <c r="O1049" i="1"/>
  <c r="O1048" i="1" s="1"/>
  <c r="L1049" i="1"/>
  <c r="I1049" i="1"/>
  <c r="Q1048" i="1"/>
  <c r="P1048" i="1"/>
  <c r="N1048" i="1"/>
  <c r="M1048" i="1"/>
  <c r="L1048" i="1"/>
  <c r="K1048" i="1"/>
  <c r="J1048" i="1"/>
  <c r="I1048" i="1"/>
  <c r="O1047" i="1"/>
  <c r="O1046" i="1" s="1"/>
  <c r="O1045" i="1" s="1"/>
  <c r="L1047" i="1"/>
  <c r="I1047" i="1"/>
  <c r="Q1046" i="1"/>
  <c r="P1046" i="1"/>
  <c r="P1045" i="1" s="1"/>
  <c r="N1046" i="1"/>
  <c r="M1046" i="1"/>
  <c r="L1046" i="1"/>
  <c r="K1046" i="1"/>
  <c r="K1045" i="1" s="1"/>
  <c r="J1046" i="1"/>
  <c r="I1046" i="1"/>
  <c r="Q1045" i="1"/>
  <c r="N1045" i="1"/>
  <c r="M1045" i="1"/>
  <c r="M1044" i="1" s="1"/>
  <c r="L1045" i="1"/>
  <c r="J1045" i="1"/>
  <c r="I1045" i="1"/>
  <c r="Q1044" i="1"/>
  <c r="N1044" i="1"/>
  <c r="I1044" i="1"/>
  <c r="O1043" i="1"/>
  <c r="L1043" i="1"/>
  <c r="L1042" i="1" s="1"/>
  <c r="I1043" i="1"/>
  <c r="Q1042" i="1"/>
  <c r="P1042" i="1"/>
  <c r="O1042" i="1"/>
  <c r="N1042" i="1"/>
  <c r="M1042" i="1"/>
  <c r="K1042" i="1"/>
  <c r="J1042" i="1"/>
  <c r="I1042" i="1"/>
  <c r="O1041" i="1"/>
  <c r="L1041" i="1"/>
  <c r="L1040" i="1" s="1"/>
  <c r="L1039" i="1" s="1"/>
  <c r="L1038" i="1" s="1"/>
  <c r="I1041" i="1"/>
  <c r="Q1040" i="1"/>
  <c r="P1040" i="1"/>
  <c r="O1040" i="1"/>
  <c r="N1040" i="1"/>
  <c r="M1040" i="1"/>
  <c r="K1040" i="1"/>
  <c r="J1040" i="1"/>
  <c r="I1040" i="1"/>
  <c r="P1039" i="1"/>
  <c r="O1039" i="1"/>
  <c r="O1038" i="1" s="1"/>
  <c r="N1039" i="1"/>
  <c r="N1038" i="1" s="1"/>
  <c r="N1037" i="1" s="1"/>
  <c r="K1039" i="1"/>
  <c r="J1039" i="1"/>
  <c r="J1038" i="1" s="1"/>
  <c r="P1038" i="1"/>
  <c r="K1038" i="1"/>
  <c r="O1036" i="1"/>
  <c r="O1035" i="1" s="1"/>
  <c r="L1036" i="1"/>
  <c r="I1036" i="1"/>
  <c r="Q1035" i="1"/>
  <c r="P1035" i="1"/>
  <c r="N1035" i="1"/>
  <c r="M1035" i="1"/>
  <c r="L1035" i="1"/>
  <c r="K1035" i="1"/>
  <c r="J1035" i="1"/>
  <c r="I1035" i="1"/>
  <c r="O1034" i="1"/>
  <c r="O1033" i="1" s="1"/>
  <c r="L1034" i="1"/>
  <c r="I1034" i="1"/>
  <c r="Q1033" i="1"/>
  <c r="P1033" i="1"/>
  <c r="N1033" i="1"/>
  <c r="M1033" i="1"/>
  <c r="L1033" i="1"/>
  <c r="K1033" i="1"/>
  <c r="J1033" i="1"/>
  <c r="I1033" i="1"/>
  <c r="P1032" i="1"/>
  <c r="K1032" i="1"/>
  <c r="J1032" i="1"/>
  <c r="Q1031" i="1"/>
  <c r="O1031" i="1"/>
  <c r="N1031" i="1"/>
  <c r="L1031" i="1" s="1"/>
  <c r="L1029" i="1" s="1"/>
  <c r="K1031" i="1"/>
  <c r="I1031" i="1"/>
  <c r="Q1030" i="1"/>
  <c r="N1030" i="1"/>
  <c r="L1030" i="1"/>
  <c r="K1030" i="1"/>
  <c r="P1029" i="1"/>
  <c r="N1029" i="1"/>
  <c r="M1029" i="1"/>
  <c r="J1029" i="1"/>
  <c r="O1028" i="1"/>
  <c r="L1028" i="1"/>
  <c r="I1028" i="1"/>
  <c r="O1027" i="1"/>
  <c r="L1027" i="1"/>
  <c r="L1026" i="1" s="1"/>
  <c r="I1027" i="1"/>
  <c r="Q1026" i="1"/>
  <c r="P1026" i="1"/>
  <c r="O1026" i="1"/>
  <c r="N1026" i="1"/>
  <c r="M1026" i="1"/>
  <c r="K1026" i="1"/>
  <c r="J1026" i="1"/>
  <c r="I1026" i="1"/>
  <c r="O1025" i="1"/>
  <c r="L1025" i="1"/>
  <c r="L1024" i="1" s="1"/>
  <c r="I1025" i="1"/>
  <c r="Q1024" i="1"/>
  <c r="P1024" i="1"/>
  <c r="O1024" i="1"/>
  <c r="N1024" i="1"/>
  <c r="M1024" i="1"/>
  <c r="K1024" i="1"/>
  <c r="J1024" i="1"/>
  <c r="J1020" i="1" s="1"/>
  <c r="I1024" i="1"/>
  <c r="O1023" i="1"/>
  <c r="L1023" i="1"/>
  <c r="I1023" i="1"/>
  <c r="I1021" i="1" s="1"/>
  <c r="O1022" i="1"/>
  <c r="O1021" i="1" s="1"/>
  <c r="L1022" i="1"/>
  <c r="I1022" i="1"/>
  <c r="Q1021" i="1"/>
  <c r="P1021" i="1"/>
  <c r="P1020" i="1" s="1"/>
  <c r="N1021" i="1"/>
  <c r="M1021" i="1"/>
  <c r="L1021" i="1"/>
  <c r="K1021" i="1"/>
  <c r="J1021" i="1"/>
  <c r="N1020" i="1"/>
  <c r="M1020" i="1"/>
  <c r="O1019" i="1"/>
  <c r="L1019" i="1"/>
  <c r="J1019" i="1"/>
  <c r="J1014" i="1" s="1"/>
  <c r="I1019" i="1"/>
  <c r="O1018" i="1"/>
  <c r="L1018" i="1"/>
  <c r="L1017" i="1" s="1"/>
  <c r="L1016" i="1" s="1"/>
  <c r="L1015" i="1" s="1"/>
  <c r="I1018" i="1"/>
  <c r="Q1017" i="1"/>
  <c r="Q1016" i="1" s="1"/>
  <c r="Q1015" i="1" s="1"/>
  <c r="P1017" i="1"/>
  <c r="O1017" i="1"/>
  <c r="N1017" i="1"/>
  <c r="M1017" i="1"/>
  <c r="M1016" i="1" s="1"/>
  <c r="M1015" i="1" s="1"/>
  <c r="K1017" i="1"/>
  <c r="J1017" i="1"/>
  <c r="I1017" i="1"/>
  <c r="I1016" i="1" s="1"/>
  <c r="I1015" i="1" s="1"/>
  <c r="P1016" i="1"/>
  <c r="O1016" i="1"/>
  <c r="O1015" i="1" s="1"/>
  <c r="N1016" i="1"/>
  <c r="N1015" i="1" s="1"/>
  <c r="K1016" i="1"/>
  <c r="J1016" i="1"/>
  <c r="J1015" i="1" s="1"/>
  <c r="P1015" i="1"/>
  <c r="K1015" i="1"/>
  <c r="Q1014" i="1"/>
  <c r="P1014" i="1"/>
  <c r="P1013" i="1" s="1"/>
  <c r="O1014" i="1"/>
  <c r="N1014" i="1"/>
  <c r="M1014" i="1"/>
  <c r="M1013" i="1" s="1"/>
  <c r="L1014" i="1"/>
  <c r="L1013" i="1" s="1"/>
  <c r="K1014" i="1"/>
  <c r="I1014" i="1"/>
  <c r="I1013" i="1" s="1"/>
  <c r="Q1013" i="1"/>
  <c r="O1013" i="1"/>
  <c r="N1013" i="1"/>
  <c r="K1013" i="1"/>
  <c r="J1013" i="1"/>
  <c r="O1012" i="1"/>
  <c r="L1012" i="1"/>
  <c r="L1011" i="1" s="1"/>
  <c r="L989" i="1" s="1"/>
  <c r="I1012" i="1"/>
  <c r="Q1011" i="1"/>
  <c r="Q989" i="1" s="1"/>
  <c r="P1011" i="1"/>
  <c r="O1011" i="1"/>
  <c r="N1011" i="1"/>
  <c r="N989" i="1" s="1"/>
  <c r="M1011" i="1"/>
  <c r="M989" i="1" s="1"/>
  <c r="K1011" i="1"/>
  <c r="J1011" i="1"/>
  <c r="J989" i="1" s="1"/>
  <c r="I1011" i="1"/>
  <c r="I989" i="1" s="1"/>
  <c r="P1010" i="1"/>
  <c r="O1010" i="1"/>
  <c r="M1010" i="1"/>
  <c r="I1010" i="1"/>
  <c r="Q1009" i="1"/>
  <c r="P1009" i="1"/>
  <c r="O1009" i="1"/>
  <c r="O1008" i="1" s="1"/>
  <c r="N1009" i="1"/>
  <c r="K1009" i="1"/>
  <c r="K1008" i="1" s="1"/>
  <c r="J1009" i="1"/>
  <c r="I1009" i="1"/>
  <c r="Q1008" i="1"/>
  <c r="P1008" i="1"/>
  <c r="N1008" i="1"/>
  <c r="J1008" i="1"/>
  <c r="I1008" i="1"/>
  <c r="O1007" i="1"/>
  <c r="O1006" i="1" s="1"/>
  <c r="O1005" i="1" s="1"/>
  <c r="L1007" i="1"/>
  <c r="I1007" i="1"/>
  <c r="Q1006" i="1"/>
  <c r="P1006" i="1"/>
  <c r="P1005" i="1" s="1"/>
  <c r="N1006" i="1"/>
  <c r="M1006" i="1"/>
  <c r="M1005" i="1" s="1"/>
  <c r="L1006" i="1"/>
  <c r="L1005" i="1" s="1"/>
  <c r="K1006" i="1"/>
  <c r="K1005" i="1" s="1"/>
  <c r="J1006" i="1"/>
  <c r="I1006" i="1"/>
  <c r="I1005" i="1" s="1"/>
  <c r="Q1005" i="1"/>
  <c r="N1005" i="1"/>
  <c r="J1005" i="1"/>
  <c r="O1004" i="1"/>
  <c r="O1003" i="1" s="1"/>
  <c r="L1004" i="1"/>
  <c r="I1004" i="1"/>
  <c r="Q1003" i="1"/>
  <c r="Q1002" i="1" s="1"/>
  <c r="P1003" i="1"/>
  <c r="P1002" i="1" s="1"/>
  <c r="N1003" i="1"/>
  <c r="N1002" i="1" s="1"/>
  <c r="M1003" i="1"/>
  <c r="M1002" i="1" s="1"/>
  <c r="L1003" i="1"/>
  <c r="L1002" i="1" s="1"/>
  <c r="K1003" i="1"/>
  <c r="J1003" i="1"/>
  <c r="I1003" i="1"/>
  <c r="I1002" i="1" s="1"/>
  <c r="O1002" i="1"/>
  <c r="K1002" i="1"/>
  <c r="J1002" i="1"/>
  <c r="O1001" i="1"/>
  <c r="L1001" i="1"/>
  <c r="L1000" i="1" s="1"/>
  <c r="I1001" i="1"/>
  <c r="I1000" i="1" s="1"/>
  <c r="I999" i="1" s="1"/>
  <c r="Q1000" i="1"/>
  <c r="Q999" i="1" s="1"/>
  <c r="P1000" i="1"/>
  <c r="O1000" i="1"/>
  <c r="N1000" i="1"/>
  <c r="N999" i="1" s="1"/>
  <c r="M1000" i="1"/>
  <c r="M999" i="1" s="1"/>
  <c r="K1000" i="1"/>
  <c r="K999" i="1" s="1"/>
  <c r="J1000" i="1"/>
  <c r="J999" i="1" s="1"/>
  <c r="P999" i="1"/>
  <c r="O999" i="1"/>
  <c r="L999" i="1"/>
  <c r="O998" i="1"/>
  <c r="L998" i="1"/>
  <c r="L997" i="1" s="1"/>
  <c r="L996" i="1" s="1"/>
  <c r="I998" i="1"/>
  <c r="I997" i="1" s="1"/>
  <c r="I996" i="1" s="1"/>
  <c r="Q997" i="1"/>
  <c r="P997" i="1"/>
  <c r="O997" i="1"/>
  <c r="O996" i="1" s="1"/>
  <c r="N997" i="1"/>
  <c r="N996" i="1" s="1"/>
  <c r="M997" i="1"/>
  <c r="K997" i="1"/>
  <c r="K996" i="1" s="1"/>
  <c r="J997" i="1"/>
  <c r="J996" i="1" s="1"/>
  <c r="Q996" i="1"/>
  <c r="P996" i="1"/>
  <c r="M996" i="1"/>
  <c r="O995" i="1"/>
  <c r="O994" i="1" s="1"/>
  <c r="O993" i="1" s="1"/>
  <c r="L995" i="1"/>
  <c r="I995" i="1"/>
  <c r="Q994" i="1"/>
  <c r="P994" i="1"/>
  <c r="P993" i="1" s="1"/>
  <c r="N994" i="1"/>
  <c r="M994" i="1"/>
  <c r="L994" i="1"/>
  <c r="L993" i="1" s="1"/>
  <c r="K994" i="1"/>
  <c r="K993" i="1" s="1"/>
  <c r="J994" i="1"/>
  <c r="I994" i="1"/>
  <c r="I993" i="1" s="1"/>
  <c r="Q993" i="1"/>
  <c r="N993" i="1"/>
  <c r="M993" i="1"/>
  <c r="J993" i="1"/>
  <c r="O992" i="1"/>
  <c r="O991" i="1" s="1"/>
  <c r="O990" i="1" s="1"/>
  <c r="L992" i="1"/>
  <c r="I992" i="1"/>
  <c r="Q991" i="1"/>
  <c r="Q990" i="1" s="1"/>
  <c r="P991" i="1"/>
  <c r="P990" i="1" s="1"/>
  <c r="N991" i="1"/>
  <c r="N990" i="1" s="1"/>
  <c r="M991" i="1"/>
  <c r="M990" i="1" s="1"/>
  <c r="L991" i="1"/>
  <c r="L990" i="1" s="1"/>
  <c r="K991" i="1"/>
  <c r="J991" i="1"/>
  <c r="J990" i="1" s="1"/>
  <c r="I991" i="1"/>
  <c r="I990" i="1" s="1"/>
  <c r="K990" i="1"/>
  <c r="P989" i="1"/>
  <c r="O989" i="1"/>
  <c r="K989" i="1"/>
  <c r="O988" i="1"/>
  <c r="L988" i="1"/>
  <c r="I988" i="1"/>
  <c r="O987" i="1"/>
  <c r="L987" i="1"/>
  <c r="L986" i="1" s="1"/>
  <c r="I987" i="1"/>
  <c r="I986" i="1" s="1"/>
  <c r="Q986" i="1"/>
  <c r="P986" i="1"/>
  <c r="O986" i="1"/>
  <c r="N986" i="1"/>
  <c r="M986" i="1"/>
  <c r="K986" i="1"/>
  <c r="J986" i="1"/>
  <c r="Q985" i="1"/>
  <c r="P985" i="1"/>
  <c r="P984" i="1" s="1"/>
  <c r="O985" i="1"/>
  <c r="O984" i="1" s="1"/>
  <c r="N985" i="1"/>
  <c r="N984" i="1" s="1"/>
  <c r="M985" i="1"/>
  <c r="L985" i="1"/>
  <c r="L984" i="1" s="1"/>
  <c r="K985" i="1"/>
  <c r="K984" i="1" s="1"/>
  <c r="J985" i="1"/>
  <c r="J984" i="1" s="1"/>
  <c r="I985" i="1"/>
  <c r="Q984" i="1"/>
  <c r="M984" i="1"/>
  <c r="I984" i="1"/>
  <c r="O983" i="1"/>
  <c r="O980" i="1" s="1"/>
  <c r="O979" i="1" s="1"/>
  <c r="L983" i="1"/>
  <c r="I983" i="1"/>
  <c r="O982" i="1"/>
  <c r="O981" i="1" s="1"/>
  <c r="L982" i="1"/>
  <c r="I982" i="1"/>
  <c r="Q981" i="1"/>
  <c r="P981" i="1"/>
  <c r="N981" i="1"/>
  <c r="M981" i="1"/>
  <c r="L981" i="1"/>
  <c r="K981" i="1"/>
  <c r="J981" i="1"/>
  <c r="I981" i="1"/>
  <c r="Q980" i="1"/>
  <c r="P980" i="1"/>
  <c r="P979" i="1" s="1"/>
  <c r="N980" i="1"/>
  <c r="M980" i="1"/>
  <c r="M979" i="1" s="1"/>
  <c r="L980" i="1"/>
  <c r="L979" i="1" s="1"/>
  <c r="K980" i="1"/>
  <c r="J980" i="1"/>
  <c r="I980" i="1"/>
  <c r="Q979" i="1"/>
  <c r="N979" i="1"/>
  <c r="K979" i="1"/>
  <c r="J979" i="1"/>
  <c r="I979" i="1"/>
  <c r="O978" i="1"/>
  <c r="L978" i="1"/>
  <c r="I978" i="1"/>
  <c r="I976" i="1" s="1"/>
  <c r="O977" i="1"/>
  <c r="O976" i="1" s="1"/>
  <c r="L977" i="1"/>
  <c r="I977" i="1"/>
  <c r="Q976" i="1"/>
  <c r="P976" i="1"/>
  <c r="N976" i="1"/>
  <c r="M976" i="1"/>
  <c r="L976" i="1"/>
  <c r="K976" i="1"/>
  <c r="J976" i="1"/>
  <c r="O975" i="1"/>
  <c r="O974" i="1" s="1"/>
  <c r="L975" i="1"/>
  <c r="I975" i="1"/>
  <c r="Q974" i="1"/>
  <c r="P974" i="1"/>
  <c r="N974" i="1"/>
  <c r="M974" i="1"/>
  <c r="L974" i="1"/>
  <c r="K974" i="1"/>
  <c r="J974" i="1"/>
  <c r="I974" i="1"/>
  <c r="O973" i="1"/>
  <c r="O972" i="1" s="1"/>
  <c r="L973" i="1"/>
  <c r="I973" i="1"/>
  <c r="Q972" i="1"/>
  <c r="P972" i="1"/>
  <c r="N972" i="1"/>
  <c r="M972" i="1"/>
  <c r="L972" i="1"/>
  <c r="K972" i="1"/>
  <c r="J972" i="1"/>
  <c r="I972" i="1"/>
  <c r="O971" i="1"/>
  <c r="O965" i="1" s="1"/>
  <c r="L971" i="1"/>
  <c r="I971" i="1"/>
  <c r="O970" i="1"/>
  <c r="O969" i="1" s="1"/>
  <c r="L970" i="1"/>
  <c r="I970" i="1"/>
  <c r="Q969" i="1"/>
  <c r="P969" i="1"/>
  <c r="N969" i="1"/>
  <c r="M969" i="1"/>
  <c r="L969" i="1"/>
  <c r="K969" i="1"/>
  <c r="J969" i="1"/>
  <c r="I969" i="1"/>
  <c r="O968" i="1"/>
  <c r="O967" i="1" s="1"/>
  <c r="O966" i="1" s="1"/>
  <c r="L968" i="1"/>
  <c r="I968" i="1"/>
  <c r="Q967" i="1"/>
  <c r="P967" i="1"/>
  <c r="P966" i="1" s="1"/>
  <c r="N967" i="1"/>
  <c r="M967" i="1"/>
  <c r="L967" i="1"/>
  <c r="K967" i="1"/>
  <c r="K966" i="1" s="1"/>
  <c r="J967" i="1"/>
  <c r="I967" i="1"/>
  <c r="Q966" i="1"/>
  <c r="N966" i="1"/>
  <c r="M966" i="1"/>
  <c r="L966" i="1"/>
  <c r="J966" i="1"/>
  <c r="I966" i="1"/>
  <c r="Q965" i="1"/>
  <c r="Q936" i="1" s="1"/>
  <c r="P965" i="1"/>
  <c r="N965" i="1"/>
  <c r="M965" i="1"/>
  <c r="L965" i="1"/>
  <c r="K965" i="1"/>
  <c r="J965" i="1"/>
  <c r="I965" i="1"/>
  <c r="O964" i="1"/>
  <c r="L964" i="1"/>
  <c r="L963" i="1" s="1"/>
  <c r="I964" i="1"/>
  <c r="Q963" i="1"/>
  <c r="P963" i="1"/>
  <c r="O963" i="1"/>
  <c r="N963" i="1"/>
  <c r="N958" i="1" s="1"/>
  <c r="M963" i="1"/>
  <c r="M958" i="1" s="1"/>
  <c r="M957" i="1" s="1"/>
  <c r="M956" i="1" s="1"/>
  <c r="K963" i="1"/>
  <c r="J963" i="1"/>
  <c r="J958" i="1" s="1"/>
  <c r="I963" i="1"/>
  <c r="O962" i="1"/>
  <c r="L962" i="1"/>
  <c r="I962" i="1"/>
  <c r="I959" i="1" s="1"/>
  <c r="O961" i="1"/>
  <c r="L961" i="1"/>
  <c r="I961" i="1"/>
  <c r="O960" i="1"/>
  <c r="O959" i="1" s="1"/>
  <c r="O958" i="1" s="1"/>
  <c r="O957" i="1" s="1"/>
  <c r="O956" i="1" s="1"/>
  <c r="L960" i="1"/>
  <c r="I960" i="1"/>
  <c r="Q959" i="1"/>
  <c r="P959" i="1"/>
  <c r="N959" i="1"/>
  <c r="M959" i="1"/>
  <c r="L959" i="1"/>
  <c r="L958" i="1" s="1"/>
  <c r="L957" i="1" s="1"/>
  <c r="L956" i="1" s="1"/>
  <c r="K959" i="1"/>
  <c r="K958" i="1" s="1"/>
  <c r="K957" i="1" s="1"/>
  <c r="J959" i="1"/>
  <c r="Q958" i="1"/>
  <c r="Q957" i="1" s="1"/>
  <c r="Q956" i="1" s="1"/>
  <c r="P958" i="1"/>
  <c r="P957" i="1" s="1"/>
  <c r="P956" i="1" s="1"/>
  <c r="I958" i="1"/>
  <c r="I957" i="1" s="1"/>
  <c r="I956" i="1" s="1"/>
  <c r="N957" i="1"/>
  <c r="J957" i="1"/>
  <c r="J956" i="1" s="1"/>
  <c r="N956" i="1"/>
  <c r="K956" i="1"/>
  <c r="O955" i="1"/>
  <c r="L955" i="1"/>
  <c r="I955" i="1"/>
  <c r="I939" i="1" s="1"/>
  <c r="O954" i="1"/>
  <c r="L954" i="1"/>
  <c r="L953" i="1" s="1"/>
  <c r="I954" i="1"/>
  <c r="Q953" i="1"/>
  <c r="P953" i="1"/>
  <c r="O953" i="1"/>
  <c r="N953" i="1"/>
  <c r="M953" i="1"/>
  <c r="K953" i="1"/>
  <c r="J953" i="1"/>
  <c r="I953" i="1"/>
  <c r="O952" i="1"/>
  <c r="L952" i="1"/>
  <c r="L951" i="1" s="1"/>
  <c r="L950" i="1" s="1"/>
  <c r="L949" i="1" s="1"/>
  <c r="I952" i="1"/>
  <c r="Q951" i="1"/>
  <c r="P951" i="1"/>
  <c r="O951" i="1"/>
  <c r="N951" i="1"/>
  <c r="M951" i="1"/>
  <c r="K951" i="1"/>
  <c r="J951" i="1"/>
  <c r="J950" i="1" s="1"/>
  <c r="J949" i="1" s="1"/>
  <c r="I951" i="1"/>
  <c r="P950" i="1"/>
  <c r="O950" i="1"/>
  <c r="O949" i="1" s="1"/>
  <c r="N950" i="1"/>
  <c r="N949" i="1" s="1"/>
  <c r="K950" i="1"/>
  <c r="P949" i="1"/>
  <c r="K949" i="1"/>
  <c r="O948" i="1"/>
  <c r="O947" i="1" s="1"/>
  <c r="O946" i="1" s="1"/>
  <c r="L948" i="1"/>
  <c r="I948" i="1"/>
  <c r="Q947" i="1"/>
  <c r="P947" i="1"/>
  <c r="P946" i="1" s="1"/>
  <c r="N947" i="1"/>
  <c r="M947" i="1"/>
  <c r="L947" i="1"/>
  <c r="K947" i="1"/>
  <c r="K946" i="1" s="1"/>
  <c r="J947" i="1"/>
  <c r="I947" i="1"/>
  <c r="Q946" i="1"/>
  <c r="N946" i="1"/>
  <c r="M946" i="1"/>
  <c r="L946" i="1"/>
  <c r="J946" i="1"/>
  <c r="I946" i="1"/>
  <c r="O945" i="1"/>
  <c r="O944" i="1" s="1"/>
  <c r="O943" i="1" s="1"/>
  <c r="L945" i="1"/>
  <c r="I945" i="1"/>
  <c r="Q944" i="1"/>
  <c r="P944" i="1"/>
  <c r="P943" i="1" s="1"/>
  <c r="N944" i="1"/>
  <c r="M944" i="1"/>
  <c r="L944" i="1"/>
  <c r="L943" i="1" s="1"/>
  <c r="K944" i="1"/>
  <c r="J944" i="1"/>
  <c r="I944" i="1"/>
  <c r="I943" i="1" s="1"/>
  <c r="Q943" i="1"/>
  <c r="N943" i="1"/>
  <c r="M943" i="1"/>
  <c r="K943" i="1"/>
  <c r="J943" i="1"/>
  <c r="O942" i="1"/>
  <c r="L942" i="1"/>
  <c r="I942" i="1"/>
  <c r="Q941" i="1"/>
  <c r="Q940" i="1" s="1"/>
  <c r="P941" i="1"/>
  <c r="O941" i="1"/>
  <c r="N941" i="1"/>
  <c r="M941" i="1"/>
  <c r="M940" i="1" s="1"/>
  <c r="L941" i="1"/>
  <c r="K941" i="1"/>
  <c r="J941" i="1"/>
  <c r="I941" i="1"/>
  <c r="I940" i="1" s="1"/>
  <c r="P940" i="1"/>
  <c r="O940" i="1"/>
  <c r="N940" i="1"/>
  <c r="L940" i="1"/>
  <c r="K940" i="1"/>
  <c r="J940" i="1"/>
  <c r="Q939" i="1"/>
  <c r="P939" i="1"/>
  <c r="O939" i="1"/>
  <c r="N939" i="1"/>
  <c r="M939" i="1"/>
  <c r="L939" i="1"/>
  <c r="K939" i="1"/>
  <c r="K936" i="1" s="1"/>
  <c r="J939" i="1"/>
  <c r="P938" i="1"/>
  <c r="O938" i="1"/>
  <c r="O937" i="1" s="1"/>
  <c r="L938" i="1"/>
  <c r="I938" i="1"/>
  <c r="Q937" i="1"/>
  <c r="P937" i="1"/>
  <c r="P936" i="1" s="1"/>
  <c r="N937" i="1"/>
  <c r="M937" i="1"/>
  <c r="L937" i="1"/>
  <c r="K937" i="1"/>
  <c r="J937" i="1"/>
  <c r="I937" i="1"/>
  <c r="I936" i="1" s="1"/>
  <c r="N936" i="1"/>
  <c r="M936" i="1"/>
  <c r="J936" i="1"/>
  <c r="O935" i="1"/>
  <c r="L935" i="1"/>
  <c r="I935" i="1"/>
  <c r="I934" i="1" s="1"/>
  <c r="I933" i="1" s="1"/>
  <c r="Q934" i="1"/>
  <c r="Q933" i="1" s="1"/>
  <c r="P934" i="1"/>
  <c r="O934" i="1"/>
  <c r="N934" i="1"/>
  <c r="M934" i="1"/>
  <c r="M933" i="1" s="1"/>
  <c r="L934" i="1"/>
  <c r="K934" i="1"/>
  <c r="J934" i="1"/>
  <c r="P933" i="1"/>
  <c r="O933" i="1"/>
  <c r="N933" i="1"/>
  <c r="L933" i="1"/>
  <c r="K933" i="1"/>
  <c r="J933" i="1"/>
  <c r="O932" i="1"/>
  <c r="L932" i="1"/>
  <c r="J932" i="1"/>
  <c r="Q931" i="1"/>
  <c r="P931" i="1"/>
  <c r="O931" i="1"/>
  <c r="N931" i="1"/>
  <c r="M931" i="1"/>
  <c r="L931" i="1"/>
  <c r="K931" i="1"/>
  <c r="O930" i="1"/>
  <c r="L930" i="1"/>
  <c r="L929" i="1" s="1"/>
  <c r="I930" i="1"/>
  <c r="Q929" i="1"/>
  <c r="P929" i="1"/>
  <c r="O929" i="1"/>
  <c r="N929" i="1"/>
  <c r="M929" i="1"/>
  <c r="K929" i="1"/>
  <c r="K926" i="1" s="1"/>
  <c r="J929" i="1"/>
  <c r="I929" i="1"/>
  <c r="P928" i="1"/>
  <c r="O928" i="1"/>
  <c r="O927" i="1" s="1"/>
  <c r="L928" i="1"/>
  <c r="I928" i="1"/>
  <c r="Q927" i="1"/>
  <c r="P927" i="1"/>
  <c r="P926" i="1" s="1"/>
  <c r="N927" i="1"/>
  <c r="M927" i="1"/>
  <c r="L927" i="1"/>
  <c r="K927" i="1"/>
  <c r="J927" i="1"/>
  <c r="I927" i="1"/>
  <c r="Q926" i="1"/>
  <c r="N926" i="1"/>
  <c r="M926" i="1"/>
  <c r="O925" i="1"/>
  <c r="L925" i="1"/>
  <c r="J925" i="1"/>
  <c r="I925" i="1"/>
  <c r="I924" i="1" s="1"/>
  <c r="Q924" i="1"/>
  <c r="P924" i="1"/>
  <c r="O924" i="1"/>
  <c r="N924" i="1"/>
  <c r="N921" i="1" s="1"/>
  <c r="M924" i="1"/>
  <c r="L924" i="1"/>
  <c r="K924" i="1"/>
  <c r="K921" i="1" s="1"/>
  <c r="J924" i="1"/>
  <c r="P923" i="1"/>
  <c r="O923" i="1"/>
  <c r="O922" i="1" s="1"/>
  <c r="O921" i="1" s="1"/>
  <c r="L923" i="1"/>
  <c r="J923" i="1"/>
  <c r="I923" i="1"/>
  <c r="Q922" i="1"/>
  <c r="P922" i="1"/>
  <c r="P921" i="1" s="1"/>
  <c r="N922" i="1"/>
  <c r="M922" i="1"/>
  <c r="M921" i="1" s="1"/>
  <c r="L922" i="1"/>
  <c r="L921" i="1" s="1"/>
  <c r="K922" i="1"/>
  <c r="J922" i="1"/>
  <c r="I922" i="1"/>
  <c r="I921" i="1" s="1"/>
  <c r="Q921" i="1"/>
  <c r="J921" i="1"/>
  <c r="O920" i="1"/>
  <c r="L920" i="1"/>
  <c r="J920" i="1"/>
  <c r="Q919" i="1"/>
  <c r="P919" i="1"/>
  <c r="O919" i="1"/>
  <c r="N919" i="1"/>
  <c r="M919" i="1"/>
  <c r="L919" i="1"/>
  <c r="K919" i="1"/>
  <c r="O918" i="1"/>
  <c r="L918" i="1"/>
  <c r="L917" i="1" s="1"/>
  <c r="L914" i="1" s="1"/>
  <c r="J918" i="1"/>
  <c r="Q917" i="1"/>
  <c r="P917" i="1"/>
  <c r="O917" i="1"/>
  <c r="N917" i="1"/>
  <c r="M917" i="1"/>
  <c r="K917" i="1"/>
  <c r="K914" i="1" s="1"/>
  <c r="P916" i="1"/>
  <c r="L916" i="1"/>
  <c r="J916" i="1"/>
  <c r="I916" i="1"/>
  <c r="I915" i="1" s="1"/>
  <c r="Q915" i="1"/>
  <c r="Q914" i="1" s="1"/>
  <c r="N915" i="1"/>
  <c r="M915" i="1"/>
  <c r="M914" i="1" s="1"/>
  <c r="L915" i="1"/>
  <c r="K915" i="1"/>
  <c r="J915" i="1"/>
  <c r="N914" i="1"/>
  <c r="O913" i="1"/>
  <c r="L913" i="1"/>
  <c r="L912" i="1" s="1"/>
  <c r="I913" i="1"/>
  <c r="I912" i="1" s="1"/>
  <c r="Q912" i="1"/>
  <c r="P912" i="1"/>
  <c r="O912" i="1"/>
  <c r="N912" i="1"/>
  <c r="M912" i="1"/>
  <c r="K912" i="1"/>
  <c r="K909" i="1" s="1"/>
  <c r="J912" i="1"/>
  <c r="O911" i="1"/>
  <c r="L911" i="1"/>
  <c r="L910" i="1" s="1"/>
  <c r="I911" i="1"/>
  <c r="I910" i="1" s="1"/>
  <c r="I909" i="1" s="1"/>
  <c r="Q910" i="1"/>
  <c r="P910" i="1"/>
  <c r="O910" i="1"/>
  <c r="O909" i="1" s="1"/>
  <c r="N910" i="1"/>
  <c r="N909" i="1" s="1"/>
  <c r="M910" i="1"/>
  <c r="K910" i="1"/>
  <c r="J910" i="1"/>
  <c r="Q909" i="1"/>
  <c r="P909" i="1"/>
  <c r="M909" i="1"/>
  <c r="L909" i="1"/>
  <c r="O908" i="1"/>
  <c r="L908" i="1"/>
  <c r="L907" i="1" s="1"/>
  <c r="L906" i="1" s="1"/>
  <c r="I908" i="1"/>
  <c r="Q907" i="1"/>
  <c r="P907" i="1"/>
  <c r="O907" i="1"/>
  <c r="O906" i="1" s="1"/>
  <c r="N907" i="1"/>
  <c r="M907" i="1"/>
  <c r="K907" i="1"/>
  <c r="K906" i="1" s="1"/>
  <c r="J907" i="1"/>
  <c r="I907" i="1"/>
  <c r="Q906" i="1"/>
  <c r="P906" i="1"/>
  <c r="N906" i="1"/>
  <c r="M906" i="1"/>
  <c r="J906" i="1"/>
  <c r="I906" i="1"/>
  <c r="O905" i="1"/>
  <c r="O904" i="1" s="1"/>
  <c r="O903" i="1" s="1"/>
  <c r="L905" i="1"/>
  <c r="I905" i="1"/>
  <c r="Q904" i="1"/>
  <c r="P904" i="1"/>
  <c r="P903" i="1" s="1"/>
  <c r="N904" i="1"/>
  <c r="M904" i="1"/>
  <c r="M903" i="1" s="1"/>
  <c r="L904" i="1"/>
  <c r="L903" i="1" s="1"/>
  <c r="K904" i="1"/>
  <c r="J904" i="1"/>
  <c r="I904" i="1"/>
  <c r="Q903" i="1"/>
  <c r="N903" i="1"/>
  <c r="K903" i="1"/>
  <c r="J903" i="1"/>
  <c r="I903" i="1"/>
  <c r="O902" i="1"/>
  <c r="L902" i="1"/>
  <c r="I902" i="1"/>
  <c r="I901" i="1" s="1"/>
  <c r="I900" i="1" s="1"/>
  <c r="Q901" i="1"/>
  <c r="Q900" i="1" s="1"/>
  <c r="P901" i="1"/>
  <c r="O901" i="1"/>
  <c r="N901" i="1"/>
  <c r="N900" i="1" s="1"/>
  <c r="M901" i="1"/>
  <c r="M900" i="1" s="1"/>
  <c r="L901" i="1"/>
  <c r="K901" i="1"/>
  <c r="J901" i="1"/>
  <c r="J900" i="1" s="1"/>
  <c r="P900" i="1"/>
  <c r="O900" i="1"/>
  <c r="L900" i="1"/>
  <c r="K900" i="1"/>
  <c r="O899" i="1"/>
  <c r="L899" i="1"/>
  <c r="L898" i="1" s="1"/>
  <c r="I899" i="1"/>
  <c r="I898" i="1" s="1"/>
  <c r="Q898" i="1"/>
  <c r="P898" i="1"/>
  <c r="O898" i="1"/>
  <c r="N898" i="1"/>
  <c r="M898" i="1"/>
  <c r="K898" i="1"/>
  <c r="K895" i="1" s="1"/>
  <c r="J898" i="1"/>
  <c r="O897" i="1"/>
  <c r="L897" i="1"/>
  <c r="L896" i="1" s="1"/>
  <c r="I897" i="1"/>
  <c r="I896" i="1" s="1"/>
  <c r="I895" i="1" s="1"/>
  <c r="Q896" i="1"/>
  <c r="P896" i="1"/>
  <c r="O896" i="1"/>
  <c r="O895" i="1" s="1"/>
  <c r="N896" i="1"/>
  <c r="N895" i="1" s="1"/>
  <c r="M896" i="1"/>
  <c r="K896" i="1"/>
  <c r="J896" i="1"/>
  <c r="Q895" i="1"/>
  <c r="P895" i="1"/>
  <c r="M895" i="1"/>
  <c r="L895" i="1"/>
  <c r="O894" i="1"/>
  <c r="O893" i="1" s="1"/>
  <c r="L894" i="1"/>
  <c r="L893" i="1" s="1"/>
  <c r="J894" i="1"/>
  <c r="I894" i="1"/>
  <c r="Q893" i="1"/>
  <c r="P893" i="1"/>
  <c r="P882" i="1" s="1"/>
  <c r="N893" i="1"/>
  <c r="M893" i="1"/>
  <c r="K893" i="1"/>
  <c r="J893" i="1"/>
  <c r="I893" i="1"/>
  <c r="O892" i="1"/>
  <c r="O891" i="1" s="1"/>
  <c r="L892" i="1"/>
  <c r="J892" i="1"/>
  <c r="I892" i="1"/>
  <c r="Q891" i="1"/>
  <c r="P891" i="1"/>
  <c r="N891" i="1"/>
  <c r="M891" i="1"/>
  <c r="L891" i="1"/>
  <c r="K891" i="1"/>
  <c r="J891" i="1"/>
  <c r="I891" i="1"/>
  <c r="P890" i="1"/>
  <c r="O890" i="1"/>
  <c r="L890" i="1"/>
  <c r="L883" i="1" s="1"/>
  <c r="L882" i="1" s="1"/>
  <c r="J890" i="1"/>
  <c r="I890" i="1" s="1"/>
  <c r="O889" i="1"/>
  <c r="L889" i="1"/>
  <c r="L888" i="1" s="1"/>
  <c r="I889" i="1"/>
  <c r="I888" i="1" s="1"/>
  <c r="I887" i="1" s="1"/>
  <c r="Q888" i="1"/>
  <c r="P888" i="1"/>
  <c r="O888" i="1"/>
  <c r="O887" i="1" s="1"/>
  <c r="N888" i="1"/>
  <c r="N887" i="1" s="1"/>
  <c r="M888" i="1"/>
  <c r="K888" i="1"/>
  <c r="J888" i="1"/>
  <c r="J887" i="1" s="1"/>
  <c r="Q887" i="1"/>
  <c r="P887" i="1"/>
  <c r="M887" i="1"/>
  <c r="L887" i="1"/>
  <c r="K887" i="1"/>
  <c r="O886" i="1"/>
  <c r="L886" i="1"/>
  <c r="L885" i="1" s="1"/>
  <c r="L884" i="1" s="1"/>
  <c r="I886" i="1"/>
  <c r="Q885" i="1"/>
  <c r="P885" i="1"/>
  <c r="O885" i="1"/>
  <c r="O884" i="1" s="1"/>
  <c r="N885" i="1"/>
  <c r="M885" i="1"/>
  <c r="K885" i="1"/>
  <c r="K884" i="1" s="1"/>
  <c r="J885" i="1"/>
  <c r="I885" i="1"/>
  <c r="Q884" i="1"/>
  <c r="P884" i="1"/>
  <c r="N884" i="1"/>
  <c r="M884" i="1"/>
  <c r="J884" i="1"/>
  <c r="I884" i="1"/>
  <c r="Q883" i="1"/>
  <c r="Q882" i="1" s="1"/>
  <c r="P883" i="1"/>
  <c r="O883" i="1"/>
  <c r="N883" i="1"/>
  <c r="N882" i="1" s="1"/>
  <c r="M883" i="1"/>
  <c r="M882" i="1" s="1"/>
  <c r="K883" i="1"/>
  <c r="I883" i="1"/>
  <c r="I882" i="1" s="1"/>
  <c r="O882" i="1"/>
  <c r="K882" i="1"/>
  <c r="P881" i="1"/>
  <c r="O881" i="1"/>
  <c r="M881" i="1"/>
  <c r="J881" i="1"/>
  <c r="I881" i="1"/>
  <c r="I875" i="1" s="1"/>
  <c r="I874" i="1" s="1"/>
  <c r="O880" i="1"/>
  <c r="O879" i="1" s="1"/>
  <c r="O878" i="1" s="1"/>
  <c r="L880" i="1"/>
  <c r="I880" i="1"/>
  <c r="Q879" i="1"/>
  <c r="P879" i="1"/>
  <c r="P878" i="1" s="1"/>
  <c r="N879" i="1"/>
  <c r="M879" i="1"/>
  <c r="M878" i="1" s="1"/>
  <c r="L879" i="1"/>
  <c r="L878" i="1" s="1"/>
  <c r="K879" i="1"/>
  <c r="J879" i="1"/>
  <c r="I879" i="1"/>
  <c r="I878" i="1" s="1"/>
  <c r="Q878" i="1"/>
  <c r="N878" i="1"/>
  <c r="K878" i="1"/>
  <c r="J878" i="1"/>
  <c r="O877" i="1"/>
  <c r="L877" i="1"/>
  <c r="L876" i="1" s="1"/>
  <c r="I877" i="1"/>
  <c r="Q876" i="1"/>
  <c r="P876" i="1"/>
  <c r="O876" i="1"/>
  <c r="N876" i="1"/>
  <c r="M876" i="1"/>
  <c r="K876" i="1"/>
  <c r="J876" i="1"/>
  <c r="I876" i="1"/>
  <c r="Q875" i="1"/>
  <c r="P875" i="1"/>
  <c r="O875" i="1"/>
  <c r="O874" i="1" s="1"/>
  <c r="N875" i="1"/>
  <c r="N874" i="1" s="1"/>
  <c r="K875" i="1"/>
  <c r="J875" i="1"/>
  <c r="J874" i="1" s="1"/>
  <c r="Q874" i="1"/>
  <c r="P874" i="1"/>
  <c r="K874" i="1"/>
  <c r="O873" i="1"/>
  <c r="L873" i="1"/>
  <c r="J873" i="1"/>
  <c r="I873" i="1"/>
  <c r="O872" i="1"/>
  <c r="O871" i="1" s="1"/>
  <c r="L872" i="1"/>
  <c r="I872" i="1"/>
  <c r="Q871" i="1"/>
  <c r="P871" i="1"/>
  <c r="N871" i="1"/>
  <c r="M871" i="1"/>
  <c r="L871" i="1"/>
  <c r="K871" i="1"/>
  <c r="J871" i="1"/>
  <c r="I871" i="1"/>
  <c r="O870" i="1"/>
  <c r="O869" i="1" s="1"/>
  <c r="L870" i="1"/>
  <c r="L869" i="1" s="1"/>
  <c r="J870" i="1"/>
  <c r="I870" i="1"/>
  <c r="P869" i="1"/>
  <c r="P861" i="1" s="1"/>
  <c r="M869" i="1"/>
  <c r="J869" i="1"/>
  <c r="I869" i="1"/>
  <c r="O868" i="1"/>
  <c r="L868" i="1"/>
  <c r="I868" i="1"/>
  <c r="I867" i="1" s="1"/>
  <c r="I866" i="1" s="1"/>
  <c r="Q867" i="1"/>
  <c r="Q866" i="1" s="1"/>
  <c r="P867" i="1"/>
  <c r="O867" i="1"/>
  <c r="N867" i="1"/>
  <c r="N866" i="1" s="1"/>
  <c r="M867" i="1"/>
  <c r="M866" i="1" s="1"/>
  <c r="L867" i="1"/>
  <c r="K867" i="1"/>
  <c r="J867" i="1"/>
  <c r="J866" i="1" s="1"/>
  <c r="P866" i="1"/>
  <c r="O866" i="1"/>
  <c r="L866" i="1"/>
  <c r="K866" i="1"/>
  <c r="P865" i="1"/>
  <c r="O865" i="1"/>
  <c r="O864" i="1" s="1"/>
  <c r="M865" i="1"/>
  <c r="L865" i="1" s="1"/>
  <c r="L864" i="1" s="1"/>
  <c r="J865" i="1"/>
  <c r="I865" i="1"/>
  <c r="I864" i="1" s="1"/>
  <c r="Q864" i="1"/>
  <c r="Q861" i="1" s="1"/>
  <c r="P864" i="1"/>
  <c r="N864" i="1"/>
  <c r="M864" i="1"/>
  <c r="M861" i="1" s="1"/>
  <c r="K864" i="1"/>
  <c r="J864" i="1"/>
  <c r="O863" i="1"/>
  <c r="M863" i="1"/>
  <c r="L863" i="1"/>
  <c r="L862" i="1" s="1"/>
  <c r="I863" i="1"/>
  <c r="I862" i="1" s="1"/>
  <c r="Q862" i="1"/>
  <c r="P862" i="1"/>
  <c r="O862" i="1"/>
  <c r="N862" i="1"/>
  <c r="N861" i="1" s="1"/>
  <c r="M862" i="1"/>
  <c r="K862" i="1"/>
  <c r="K861" i="1" s="1"/>
  <c r="J862" i="1"/>
  <c r="O861" i="1"/>
  <c r="L861" i="1"/>
  <c r="O860" i="1"/>
  <c r="O859" i="1" s="1"/>
  <c r="L860" i="1"/>
  <c r="L859" i="1" s="1"/>
  <c r="J860" i="1"/>
  <c r="I860" i="1"/>
  <c r="Q859" i="1"/>
  <c r="P859" i="1"/>
  <c r="P852" i="1" s="1"/>
  <c r="N859" i="1"/>
  <c r="M859" i="1"/>
  <c r="K859" i="1"/>
  <c r="J859" i="1"/>
  <c r="I859" i="1"/>
  <c r="O858" i="1"/>
  <c r="O857" i="1" s="1"/>
  <c r="L858" i="1"/>
  <c r="J858" i="1"/>
  <c r="I858" i="1"/>
  <c r="Q857" i="1"/>
  <c r="P857" i="1"/>
  <c r="N857" i="1"/>
  <c r="M857" i="1"/>
  <c r="L857" i="1"/>
  <c r="K857" i="1"/>
  <c r="J857" i="1"/>
  <c r="I857" i="1"/>
  <c r="P856" i="1"/>
  <c r="O856" i="1"/>
  <c r="O855" i="1" s="1"/>
  <c r="M856" i="1"/>
  <c r="L856" i="1" s="1"/>
  <c r="L855" i="1" s="1"/>
  <c r="J856" i="1"/>
  <c r="I856" i="1"/>
  <c r="Q855" i="1"/>
  <c r="Q852" i="1" s="1"/>
  <c r="P855" i="1"/>
  <c r="N855" i="1"/>
  <c r="M855" i="1"/>
  <c r="M852" i="1" s="1"/>
  <c r="K855" i="1"/>
  <c r="J855" i="1"/>
  <c r="I855" i="1"/>
  <c r="O854" i="1"/>
  <c r="M854" i="1"/>
  <c r="L854" i="1"/>
  <c r="J854" i="1"/>
  <c r="Q853" i="1"/>
  <c r="P853" i="1"/>
  <c r="O853" i="1"/>
  <c r="N853" i="1"/>
  <c r="N852" i="1" s="1"/>
  <c r="M853" i="1"/>
  <c r="L853" i="1"/>
  <c r="K853" i="1"/>
  <c r="K852" i="1" s="1"/>
  <c r="L852" i="1"/>
  <c r="O851" i="1"/>
  <c r="L851" i="1"/>
  <c r="L850" i="1" s="1"/>
  <c r="L849" i="1" s="1"/>
  <c r="I851" i="1"/>
  <c r="Q850" i="1"/>
  <c r="P850" i="1"/>
  <c r="O850" i="1"/>
  <c r="O849" i="1" s="1"/>
  <c r="N850" i="1"/>
  <c r="M850" i="1"/>
  <c r="K850" i="1"/>
  <c r="K849" i="1" s="1"/>
  <c r="J850" i="1"/>
  <c r="I850" i="1"/>
  <c r="Q849" i="1"/>
  <c r="P849" i="1"/>
  <c r="N849" i="1"/>
  <c r="M849" i="1"/>
  <c r="J849" i="1"/>
  <c r="I849" i="1"/>
  <c r="O848" i="1"/>
  <c r="O847" i="1" s="1"/>
  <c r="L848" i="1"/>
  <c r="I848" i="1"/>
  <c r="Q847" i="1"/>
  <c r="P847" i="1"/>
  <c r="N847" i="1"/>
  <c r="M847" i="1"/>
  <c r="L847" i="1"/>
  <c r="K847" i="1"/>
  <c r="J847" i="1"/>
  <c r="I847" i="1"/>
  <c r="O846" i="1"/>
  <c r="O845" i="1" s="1"/>
  <c r="O844" i="1" s="1"/>
  <c r="L846" i="1"/>
  <c r="I846" i="1"/>
  <c r="Q845" i="1"/>
  <c r="P845" i="1"/>
  <c r="P844" i="1" s="1"/>
  <c r="N845" i="1"/>
  <c r="M845" i="1"/>
  <c r="L845" i="1"/>
  <c r="L844" i="1" s="1"/>
  <c r="K845" i="1"/>
  <c r="J845" i="1"/>
  <c r="I845" i="1"/>
  <c r="Q844" i="1"/>
  <c r="N844" i="1"/>
  <c r="M844" i="1"/>
  <c r="K844" i="1"/>
  <c r="J844" i="1"/>
  <c r="I844" i="1"/>
  <c r="O843" i="1"/>
  <c r="L843" i="1"/>
  <c r="I843" i="1"/>
  <c r="Q842" i="1"/>
  <c r="Q828" i="1" s="1"/>
  <c r="P842" i="1"/>
  <c r="O842" i="1"/>
  <c r="N842" i="1"/>
  <c r="N828" i="1" s="1"/>
  <c r="M842" i="1"/>
  <c r="M828" i="1" s="1"/>
  <c r="L842" i="1"/>
  <c r="K842" i="1"/>
  <c r="J842" i="1"/>
  <c r="J828" i="1" s="1"/>
  <c r="I842" i="1"/>
  <c r="I828" i="1" s="1"/>
  <c r="O841" i="1"/>
  <c r="L841" i="1"/>
  <c r="I841" i="1"/>
  <c r="Q840" i="1"/>
  <c r="Q839" i="1" s="1"/>
  <c r="P840" i="1"/>
  <c r="O840" i="1"/>
  <c r="N840" i="1"/>
  <c r="M840" i="1"/>
  <c r="M839" i="1" s="1"/>
  <c r="L840" i="1"/>
  <c r="K840" i="1"/>
  <c r="J840" i="1"/>
  <c r="J839" i="1" s="1"/>
  <c r="I840" i="1"/>
  <c r="I839" i="1" s="1"/>
  <c r="P839" i="1"/>
  <c r="O839" i="1"/>
  <c r="N839" i="1"/>
  <c r="L839" i="1"/>
  <c r="K839" i="1"/>
  <c r="O838" i="1"/>
  <c r="L838" i="1"/>
  <c r="L837" i="1" s="1"/>
  <c r="L834" i="1" s="1"/>
  <c r="I838" i="1"/>
  <c r="I837" i="1" s="1"/>
  <c r="Q837" i="1"/>
  <c r="P837" i="1"/>
  <c r="O837" i="1"/>
  <c r="O834" i="1" s="1"/>
  <c r="N837" i="1"/>
  <c r="M837" i="1"/>
  <c r="K837" i="1"/>
  <c r="J837" i="1"/>
  <c r="O836" i="1"/>
  <c r="L836" i="1"/>
  <c r="L835" i="1" s="1"/>
  <c r="I836" i="1"/>
  <c r="I835" i="1" s="1"/>
  <c r="Q835" i="1"/>
  <c r="P835" i="1"/>
  <c r="O835" i="1"/>
  <c r="N835" i="1"/>
  <c r="M835" i="1"/>
  <c r="K835" i="1"/>
  <c r="J835" i="1"/>
  <c r="Q834" i="1"/>
  <c r="P834" i="1"/>
  <c r="M834" i="1"/>
  <c r="K834" i="1"/>
  <c r="O833" i="1"/>
  <c r="O832" i="1" s="1"/>
  <c r="L833" i="1"/>
  <c r="I833" i="1"/>
  <c r="Q832" i="1"/>
  <c r="P832" i="1"/>
  <c r="N832" i="1"/>
  <c r="M832" i="1"/>
  <c r="L832" i="1"/>
  <c r="K832" i="1"/>
  <c r="J832" i="1"/>
  <c r="I832" i="1"/>
  <c r="O831" i="1"/>
  <c r="L831" i="1"/>
  <c r="I831" i="1"/>
  <c r="Q830" i="1"/>
  <c r="P830" i="1"/>
  <c r="O830" i="1" s="1"/>
  <c r="N830" i="1"/>
  <c r="M830" i="1"/>
  <c r="L830" i="1"/>
  <c r="K830" i="1"/>
  <c r="I830" i="1" s="1"/>
  <c r="J830" i="1"/>
  <c r="Q829" i="1"/>
  <c r="P829" i="1"/>
  <c r="N829" i="1"/>
  <c r="M829" i="1"/>
  <c r="L829" i="1"/>
  <c r="J829" i="1"/>
  <c r="I829" i="1"/>
  <c r="P828" i="1"/>
  <c r="O828" i="1"/>
  <c r="L828" i="1"/>
  <c r="K828" i="1"/>
  <c r="O827" i="1"/>
  <c r="L827" i="1"/>
  <c r="L826" i="1" s="1"/>
  <c r="L825" i="1" s="1"/>
  <c r="I827" i="1"/>
  <c r="Q826" i="1"/>
  <c r="Q825" i="1" s="1"/>
  <c r="P826" i="1"/>
  <c r="O826" i="1"/>
  <c r="N826" i="1"/>
  <c r="M826" i="1"/>
  <c r="M825" i="1" s="1"/>
  <c r="K826" i="1"/>
  <c r="J826" i="1"/>
  <c r="J825" i="1" s="1"/>
  <c r="I826" i="1"/>
  <c r="I825" i="1" s="1"/>
  <c r="P825" i="1"/>
  <c r="O825" i="1"/>
  <c r="N825" i="1"/>
  <c r="K825" i="1"/>
  <c r="O824" i="1"/>
  <c r="L824" i="1"/>
  <c r="J824" i="1"/>
  <c r="Q823" i="1"/>
  <c r="P823" i="1"/>
  <c r="P822" i="1" s="1"/>
  <c r="O823" i="1"/>
  <c r="O822" i="1" s="1"/>
  <c r="N823" i="1"/>
  <c r="M823" i="1"/>
  <c r="L823" i="1"/>
  <c r="L822" i="1" s="1"/>
  <c r="K823" i="1"/>
  <c r="K822" i="1" s="1"/>
  <c r="Q822" i="1"/>
  <c r="N822" i="1"/>
  <c r="M822" i="1"/>
  <c r="O821" i="1"/>
  <c r="O820" i="1" s="1"/>
  <c r="O819" i="1" s="1"/>
  <c r="L821" i="1"/>
  <c r="I821" i="1"/>
  <c r="Q820" i="1"/>
  <c r="P820" i="1"/>
  <c r="P819" i="1" s="1"/>
  <c r="N820" i="1"/>
  <c r="M820" i="1"/>
  <c r="L820" i="1"/>
  <c r="L819" i="1" s="1"/>
  <c r="K820" i="1"/>
  <c r="J820" i="1"/>
  <c r="I820" i="1"/>
  <c r="Q819" i="1"/>
  <c r="N819" i="1"/>
  <c r="M819" i="1"/>
  <c r="K819" i="1"/>
  <c r="J819" i="1"/>
  <c r="I819" i="1"/>
  <c r="O818" i="1"/>
  <c r="L818" i="1"/>
  <c r="L817" i="1" s="1"/>
  <c r="I818" i="1"/>
  <c r="Q817" i="1"/>
  <c r="Q814" i="1" s="1"/>
  <c r="P817" i="1"/>
  <c r="O817" i="1"/>
  <c r="N817" i="1"/>
  <c r="M817" i="1"/>
  <c r="M814" i="1" s="1"/>
  <c r="K817" i="1"/>
  <c r="J817" i="1"/>
  <c r="I817" i="1"/>
  <c r="I814" i="1" s="1"/>
  <c r="O816" i="1"/>
  <c r="L816" i="1"/>
  <c r="L815" i="1" s="1"/>
  <c r="I816" i="1"/>
  <c r="Q815" i="1"/>
  <c r="P815" i="1"/>
  <c r="O815" i="1"/>
  <c r="N815" i="1"/>
  <c r="M815" i="1"/>
  <c r="K815" i="1"/>
  <c r="J815" i="1"/>
  <c r="J814" i="1" s="1"/>
  <c r="I815" i="1"/>
  <c r="P814" i="1"/>
  <c r="O814" i="1"/>
  <c r="N814" i="1"/>
  <c r="K814" i="1"/>
  <c r="O813" i="1"/>
  <c r="L813" i="1"/>
  <c r="L812" i="1" s="1"/>
  <c r="L809" i="1" s="1"/>
  <c r="I813" i="1"/>
  <c r="I812" i="1" s="1"/>
  <c r="Q812" i="1"/>
  <c r="P812" i="1"/>
  <c r="O812" i="1"/>
  <c r="O809" i="1" s="1"/>
  <c r="N812" i="1"/>
  <c r="M812" i="1"/>
  <c r="K812" i="1"/>
  <c r="J812" i="1"/>
  <c r="J809" i="1" s="1"/>
  <c r="O811" i="1"/>
  <c r="L811" i="1"/>
  <c r="L810" i="1" s="1"/>
  <c r="I811" i="1"/>
  <c r="I810" i="1" s="1"/>
  <c r="Q810" i="1"/>
  <c r="P810" i="1"/>
  <c r="O810" i="1"/>
  <c r="N810" i="1"/>
  <c r="M810" i="1"/>
  <c r="K810" i="1"/>
  <c r="J810" i="1"/>
  <c r="Q809" i="1"/>
  <c r="P809" i="1"/>
  <c r="M809" i="1"/>
  <c r="K809" i="1"/>
  <c r="O808" i="1"/>
  <c r="L808" i="1"/>
  <c r="I808" i="1"/>
  <c r="Q807" i="1"/>
  <c r="P807" i="1"/>
  <c r="O807" i="1"/>
  <c r="N807" i="1"/>
  <c r="M807" i="1"/>
  <c r="L807" i="1"/>
  <c r="K807" i="1"/>
  <c r="I807" i="1" s="1"/>
  <c r="J807" i="1"/>
  <c r="O806" i="1"/>
  <c r="O805" i="1" s="1"/>
  <c r="O804" i="1" s="1"/>
  <c r="L806" i="1"/>
  <c r="I806" i="1"/>
  <c r="Q805" i="1"/>
  <c r="P805" i="1"/>
  <c r="P804" i="1" s="1"/>
  <c r="N805" i="1"/>
  <c r="M805" i="1"/>
  <c r="L805" i="1"/>
  <c r="K805" i="1"/>
  <c r="J805" i="1"/>
  <c r="I805" i="1"/>
  <c r="Q804" i="1"/>
  <c r="N804" i="1"/>
  <c r="M804" i="1"/>
  <c r="L804" i="1"/>
  <c r="J804" i="1"/>
  <c r="I804" i="1"/>
  <c r="O803" i="1"/>
  <c r="O802" i="1" s="1"/>
  <c r="L803" i="1"/>
  <c r="I803" i="1"/>
  <c r="Q802" i="1"/>
  <c r="P802" i="1"/>
  <c r="N802" i="1"/>
  <c r="M802" i="1"/>
  <c r="L802" i="1"/>
  <c r="K802" i="1"/>
  <c r="J802" i="1"/>
  <c r="I802" i="1"/>
  <c r="O801" i="1"/>
  <c r="O800" i="1" s="1"/>
  <c r="L801" i="1"/>
  <c r="I801" i="1"/>
  <c r="Q800" i="1"/>
  <c r="P800" i="1"/>
  <c r="N800" i="1"/>
  <c r="M800" i="1"/>
  <c r="L800" i="1"/>
  <c r="K800" i="1"/>
  <c r="J800" i="1"/>
  <c r="I800" i="1"/>
  <c r="O799" i="1"/>
  <c r="O787" i="1" s="1"/>
  <c r="L799" i="1"/>
  <c r="J799" i="1"/>
  <c r="I799" i="1"/>
  <c r="I787" i="1" s="1"/>
  <c r="I771" i="1" s="1"/>
  <c r="O798" i="1"/>
  <c r="O797" i="1" s="1"/>
  <c r="O796" i="1" s="1"/>
  <c r="L798" i="1"/>
  <c r="I798" i="1"/>
  <c r="Q797" i="1"/>
  <c r="P797" i="1"/>
  <c r="P796" i="1" s="1"/>
  <c r="N797" i="1"/>
  <c r="M797" i="1"/>
  <c r="M796" i="1" s="1"/>
  <c r="L797" i="1"/>
  <c r="L796" i="1" s="1"/>
  <c r="K797" i="1"/>
  <c r="J797" i="1"/>
  <c r="I797" i="1"/>
  <c r="I796" i="1" s="1"/>
  <c r="Q796" i="1"/>
  <c r="N796" i="1"/>
  <c r="K796" i="1"/>
  <c r="J796" i="1"/>
  <c r="O795" i="1"/>
  <c r="L795" i="1"/>
  <c r="L794" i="1" s="1"/>
  <c r="L791" i="1" s="1"/>
  <c r="I795" i="1"/>
  <c r="Q794" i="1"/>
  <c r="P794" i="1"/>
  <c r="O794" i="1"/>
  <c r="N794" i="1"/>
  <c r="N791" i="1" s="1"/>
  <c r="M794" i="1"/>
  <c r="K794" i="1"/>
  <c r="J794" i="1"/>
  <c r="I794" i="1"/>
  <c r="O793" i="1"/>
  <c r="L793" i="1"/>
  <c r="I793" i="1"/>
  <c r="Q792" i="1"/>
  <c r="Q791" i="1" s="1"/>
  <c r="P792" i="1"/>
  <c r="O792" i="1"/>
  <c r="N792" i="1"/>
  <c r="M792" i="1"/>
  <c r="M791" i="1" s="1"/>
  <c r="L792" i="1"/>
  <c r="K792" i="1"/>
  <c r="J792" i="1"/>
  <c r="J791" i="1" s="1"/>
  <c r="I792" i="1"/>
  <c r="I791" i="1" s="1"/>
  <c r="P791" i="1"/>
  <c r="O791" i="1"/>
  <c r="K791" i="1"/>
  <c r="O790" i="1"/>
  <c r="L790" i="1"/>
  <c r="L789" i="1" s="1"/>
  <c r="I790" i="1"/>
  <c r="I789" i="1" s="1"/>
  <c r="I788" i="1" s="1"/>
  <c r="Q789" i="1"/>
  <c r="P789" i="1"/>
  <c r="O789" i="1"/>
  <c r="O788" i="1" s="1"/>
  <c r="N789" i="1"/>
  <c r="N788" i="1" s="1"/>
  <c r="M789" i="1"/>
  <c r="K789" i="1"/>
  <c r="K788" i="1" s="1"/>
  <c r="J789" i="1"/>
  <c r="J788" i="1" s="1"/>
  <c r="Q788" i="1"/>
  <c r="P788" i="1"/>
  <c r="M788" i="1"/>
  <c r="L788" i="1"/>
  <c r="Q787" i="1"/>
  <c r="Q771" i="1" s="1"/>
  <c r="P787" i="1"/>
  <c r="P771" i="1" s="1"/>
  <c r="N787" i="1"/>
  <c r="M787" i="1"/>
  <c r="L787" i="1"/>
  <c r="L771" i="1" s="1"/>
  <c r="K787" i="1"/>
  <c r="J787" i="1"/>
  <c r="O786" i="1"/>
  <c r="O785" i="1" s="1"/>
  <c r="O784" i="1" s="1"/>
  <c r="L786" i="1"/>
  <c r="I786" i="1"/>
  <c r="Q785" i="1"/>
  <c r="P785" i="1"/>
  <c r="P784" i="1" s="1"/>
  <c r="N785" i="1"/>
  <c r="M785" i="1"/>
  <c r="M784" i="1" s="1"/>
  <c r="M777" i="1" s="1"/>
  <c r="L785" i="1"/>
  <c r="L784" i="1" s="1"/>
  <c r="K785" i="1"/>
  <c r="J785" i="1"/>
  <c r="I785" i="1"/>
  <c r="I784" i="1" s="1"/>
  <c r="Q784" i="1"/>
  <c r="N784" i="1"/>
  <c r="K784" i="1"/>
  <c r="J784" i="1"/>
  <c r="O783" i="1"/>
  <c r="L783" i="1"/>
  <c r="I783" i="1"/>
  <c r="Q782" i="1"/>
  <c r="Q781" i="1" s="1"/>
  <c r="P782" i="1"/>
  <c r="O782" i="1"/>
  <c r="N782" i="1"/>
  <c r="M782" i="1"/>
  <c r="M781" i="1" s="1"/>
  <c r="L782" i="1"/>
  <c r="K782" i="1"/>
  <c r="J782" i="1"/>
  <c r="I782" i="1"/>
  <c r="I781" i="1" s="1"/>
  <c r="P781" i="1"/>
  <c r="O781" i="1"/>
  <c r="N781" i="1"/>
  <c r="L781" i="1"/>
  <c r="K781" i="1"/>
  <c r="J781" i="1"/>
  <c r="O780" i="1"/>
  <c r="L780" i="1"/>
  <c r="L779" i="1" s="1"/>
  <c r="I780" i="1"/>
  <c r="I779" i="1" s="1"/>
  <c r="I778" i="1" s="1"/>
  <c r="I777" i="1" s="1"/>
  <c r="Q779" i="1"/>
  <c r="P779" i="1"/>
  <c r="O779" i="1"/>
  <c r="O778" i="1" s="1"/>
  <c r="O777" i="1" s="1"/>
  <c r="N779" i="1"/>
  <c r="N778" i="1" s="1"/>
  <c r="N777" i="1" s="1"/>
  <c r="M779" i="1"/>
  <c r="K779" i="1"/>
  <c r="J779" i="1"/>
  <c r="J778" i="1" s="1"/>
  <c r="J777" i="1" s="1"/>
  <c r="Q778" i="1"/>
  <c r="P778" i="1"/>
  <c r="M778" i="1"/>
  <c r="L778" i="1"/>
  <c r="K778" i="1"/>
  <c r="K777" i="1" s="1"/>
  <c r="Q777" i="1"/>
  <c r="P777" i="1"/>
  <c r="L777" i="1"/>
  <c r="O776" i="1"/>
  <c r="O775" i="1" s="1"/>
  <c r="L776" i="1"/>
  <c r="I776" i="1"/>
  <c r="Q775" i="1"/>
  <c r="P775" i="1"/>
  <c r="N775" i="1"/>
  <c r="M775" i="1"/>
  <c r="M772" i="1" s="1"/>
  <c r="L775" i="1"/>
  <c r="K775" i="1"/>
  <c r="J775" i="1"/>
  <c r="I775" i="1"/>
  <c r="O774" i="1"/>
  <c r="O773" i="1" s="1"/>
  <c r="L774" i="1"/>
  <c r="I774" i="1"/>
  <c r="Q773" i="1"/>
  <c r="P773" i="1"/>
  <c r="N773" i="1"/>
  <c r="M773" i="1"/>
  <c r="L773" i="1"/>
  <c r="L772" i="1" s="1"/>
  <c r="K773" i="1"/>
  <c r="J773" i="1"/>
  <c r="I773" i="1"/>
  <c r="I772" i="1" s="1"/>
  <c r="Q772" i="1"/>
  <c r="N772" i="1"/>
  <c r="K772" i="1"/>
  <c r="J772" i="1"/>
  <c r="O771" i="1"/>
  <c r="N771" i="1"/>
  <c r="K771" i="1"/>
  <c r="J771" i="1"/>
  <c r="O770" i="1"/>
  <c r="L770" i="1"/>
  <c r="L769" i="1" s="1"/>
  <c r="I770" i="1"/>
  <c r="I769" i="1" s="1"/>
  <c r="I768" i="1" s="1"/>
  <c r="Q769" i="1"/>
  <c r="P769" i="1"/>
  <c r="O769" i="1"/>
  <c r="N769" i="1"/>
  <c r="N768" i="1" s="1"/>
  <c r="M769" i="1"/>
  <c r="K769" i="1"/>
  <c r="K768" i="1" s="1"/>
  <c r="J769" i="1"/>
  <c r="J768" i="1" s="1"/>
  <c r="Q768" i="1"/>
  <c r="P768" i="1"/>
  <c r="O768" i="1"/>
  <c r="M768" i="1"/>
  <c r="L768" i="1"/>
  <c r="O767" i="1"/>
  <c r="O766" i="1" s="1"/>
  <c r="O765" i="1" s="1"/>
  <c r="L767" i="1"/>
  <c r="I767" i="1"/>
  <c r="Q766" i="1"/>
  <c r="P766" i="1"/>
  <c r="P765" i="1" s="1"/>
  <c r="N766" i="1"/>
  <c r="M766" i="1"/>
  <c r="L766" i="1"/>
  <c r="K766" i="1"/>
  <c r="K765" i="1" s="1"/>
  <c r="J766" i="1"/>
  <c r="I766" i="1"/>
  <c r="Q765" i="1"/>
  <c r="N765" i="1"/>
  <c r="M765" i="1"/>
  <c r="L765" i="1"/>
  <c r="J765" i="1"/>
  <c r="I765" i="1"/>
  <c r="O764" i="1"/>
  <c r="O763" i="1" s="1"/>
  <c r="O762" i="1" s="1"/>
  <c r="L764" i="1"/>
  <c r="I764" i="1"/>
  <c r="Q763" i="1"/>
  <c r="P763" i="1"/>
  <c r="P762" i="1" s="1"/>
  <c r="N763" i="1"/>
  <c r="M763" i="1"/>
  <c r="L763" i="1"/>
  <c r="L762" i="1" s="1"/>
  <c r="K763" i="1"/>
  <c r="J763" i="1"/>
  <c r="I763" i="1"/>
  <c r="I762" i="1" s="1"/>
  <c r="Q762" i="1"/>
  <c r="N762" i="1"/>
  <c r="M762" i="1"/>
  <c r="K762" i="1"/>
  <c r="J762" i="1"/>
  <c r="O761" i="1"/>
  <c r="L761" i="1"/>
  <c r="I761" i="1"/>
  <c r="I760" i="1" s="1"/>
  <c r="I755" i="1" s="1"/>
  <c r="Q760" i="1"/>
  <c r="P760" i="1"/>
  <c r="O760" i="1"/>
  <c r="N760" i="1"/>
  <c r="N755" i="1" s="1"/>
  <c r="M760" i="1"/>
  <c r="L760" i="1"/>
  <c r="K760" i="1"/>
  <c r="J760" i="1"/>
  <c r="J755" i="1" s="1"/>
  <c r="O759" i="1"/>
  <c r="L759" i="1"/>
  <c r="I759" i="1"/>
  <c r="I758" i="1" s="1"/>
  <c r="I757" i="1" s="1"/>
  <c r="I756" i="1" s="1"/>
  <c r="Q758" i="1"/>
  <c r="Q757" i="1" s="1"/>
  <c r="Q756" i="1" s="1"/>
  <c r="P758" i="1"/>
  <c r="O758" i="1"/>
  <c r="N758" i="1"/>
  <c r="M758" i="1"/>
  <c r="M757" i="1" s="1"/>
  <c r="M756" i="1" s="1"/>
  <c r="L758" i="1"/>
  <c r="K758" i="1"/>
  <c r="J758" i="1"/>
  <c r="J757" i="1" s="1"/>
  <c r="J756" i="1" s="1"/>
  <c r="P757" i="1"/>
  <c r="O757" i="1"/>
  <c r="N757" i="1"/>
  <c r="N756" i="1" s="1"/>
  <c r="L757" i="1"/>
  <c r="K757" i="1"/>
  <c r="K756" i="1" s="1"/>
  <c r="P756" i="1"/>
  <c r="O756" i="1"/>
  <c r="L756" i="1"/>
  <c r="Q755" i="1"/>
  <c r="P755" i="1"/>
  <c r="O755" i="1"/>
  <c r="M755" i="1"/>
  <c r="L755" i="1"/>
  <c r="K755" i="1"/>
  <c r="O754" i="1"/>
  <c r="O753" i="1" s="1"/>
  <c r="O752" i="1" s="1"/>
  <c r="L754" i="1"/>
  <c r="I754" i="1"/>
  <c r="Q753" i="1"/>
  <c r="P753" i="1"/>
  <c r="P752" i="1" s="1"/>
  <c r="N753" i="1"/>
  <c r="M753" i="1"/>
  <c r="L753" i="1"/>
  <c r="L752" i="1" s="1"/>
  <c r="K753" i="1"/>
  <c r="J753" i="1"/>
  <c r="I753" i="1"/>
  <c r="Q752" i="1"/>
  <c r="N752" i="1"/>
  <c r="M752" i="1"/>
  <c r="K752" i="1"/>
  <c r="J752" i="1"/>
  <c r="I752" i="1"/>
  <c r="O751" i="1"/>
  <c r="L751" i="1"/>
  <c r="I751" i="1"/>
  <c r="Q750" i="1"/>
  <c r="P750" i="1"/>
  <c r="O750" i="1"/>
  <c r="N750" i="1"/>
  <c r="M750" i="1"/>
  <c r="L750" i="1"/>
  <c r="K750" i="1"/>
  <c r="J750" i="1"/>
  <c r="I750" i="1"/>
  <c r="O749" i="1"/>
  <c r="L749" i="1"/>
  <c r="I749" i="1"/>
  <c r="Q748" i="1"/>
  <c r="Q747" i="1" s="1"/>
  <c r="P748" i="1"/>
  <c r="O748" i="1"/>
  <c r="N748" i="1"/>
  <c r="M748" i="1"/>
  <c r="M747" i="1" s="1"/>
  <c r="L748" i="1"/>
  <c r="K748" i="1"/>
  <c r="J748" i="1"/>
  <c r="J747" i="1" s="1"/>
  <c r="I748" i="1"/>
  <c r="I747" i="1" s="1"/>
  <c r="P747" i="1"/>
  <c r="O747" i="1"/>
  <c r="N747" i="1"/>
  <c r="L747" i="1"/>
  <c r="K747" i="1"/>
  <c r="O746" i="1"/>
  <c r="L746" i="1"/>
  <c r="L745" i="1" s="1"/>
  <c r="I746" i="1"/>
  <c r="I745" i="1" s="1"/>
  <c r="I744" i="1" s="1"/>
  <c r="I743" i="1" s="1"/>
  <c r="Q745" i="1"/>
  <c r="P745" i="1"/>
  <c r="O745" i="1"/>
  <c r="O744" i="1" s="1"/>
  <c r="O743" i="1" s="1"/>
  <c r="N745" i="1"/>
  <c r="N744" i="1" s="1"/>
  <c r="N743" i="1" s="1"/>
  <c r="M745" i="1"/>
  <c r="K745" i="1"/>
  <c r="K744" i="1" s="1"/>
  <c r="K743" i="1" s="1"/>
  <c r="J745" i="1"/>
  <c r="J744" i="1" s="1"/>
  <c r="Q744" i="1"/>
  <c r="P744" i="1"/>
  <c r="M744" i="1"/>
  <c r="L744" i="1"/>
  <c r="L743" i="1" s="1"/>
  <c r="Q743" i="1"/>
  <c r="P743" i="1"/>
  <c r="M743" i="1"/>
  <c r="O742" i="1"/>
  <c r="O741" i="1" s="1"/>
  <c r="O740" i="1" s="1"/>
  <c r="L742" i="1"/>
  <c r="I742" i="1"/>
  <c r="Q741" i="1"/>
  <c r="P741" i="1"/>
  <c r="P740" i="1" s="1"/>
  <c r="N741" i="1"/>
  <c r="M741" i="1"/>
  <c r="L741" i="1"/>
  <c r="L740" i="1" s="1"/>
  <c r="K741" i="1"/>
  <c r="J741" i="1"/>
  <c r="I741" i="1"/>
  <c r="Q740" i="1"/>
  <c r="N740" i="1"/>
  <c r="M740" i="1"/>
  <c r="K740" i="1"/>
  <c r="J740" i="1"/>
  <c r="I740" i="1"/>
  <c r="O739" i="1"/>
  <c r="L739" i="1"/>
  <c r="I739" i="1"/>
  <c r="Q738" i="1"/>
  <c r="Q737" i="1" s="1"/>
  <c r="Q736" i="1" s="1"/>
  <c r="P738" i="1"/>
  <c r="O738" i="1"/>
  <c r="N738" i="1"/>
  <c r="M738" i="1"/>
  <c r="M737" i="1" s="1"/>
  <c r="L738" i="1"/>
  <c r="K738" i="1"/>
  <c r="J738" i="1"/>
  <c r="J737" i="1" s="1"/>
  <c r="J736" i="1" s="1"/>
  <c r="I738" i="1"/>
  <c r="I737" i="1" s="1"/>
  <c r="I736" i="1" s="1"/>
  <c r="P737" i="1"/>
  <c r="O737" i="1"/>
  <c r="N737" i="1"/>
  <c r="L737" i="1"/>
  <c r="K737" i="1"/>
  <c r="K736" i="1" s="1"/>
  <c r="P736" i="1"/>
  <c r="O736" i="1"/>
  <c r="L736" i="1"/>
  <c r="O735" i="1"/>
  <c r="L735" i="1"/>
  <c r="L734" i="1" s="1"/>
  <c r="L733" i="1" s="1"/>
  <c r="I735" i="1"/>
  <c r="Q734" i="1"/>
  <c r="P734" i="1"/>
  <c r="O734" i="1"/>
  <c r="O733" i="1" s="1"/>
  <c r="O729" i="1" s="1"/>
  <c r="N734" i="1"/>
  <c r="M734" i="1"/>
  <c r="K734" i="1"/>
  <c r="K733" i="1" s="1"/>
  <c r="J734" i="1"/>
  <c r="I734" i="1"/>
  <c r="Q733" i="1"/>
  <c r="P733" i="1"/>
  <c r="N733" i="1"/>
  <c r="M733" i="1"/>
  <c r="J733" i="1"/>
  <c r="I733" i="1"/>
  <c r="O732" i="1"/>
  <c r="O731" i="1" s="1"/>
  <c r="O730" i="1" s="1"/>
  <c r="L732" i="1"/>
  <c r="I732" i="1"/>
  <c r="Q731" i="1"/>
  <c r="P731" i="1"/>
  <c r="P730" i="1" s="1"/>
  <c r="N731" i="1"/>
  <c r="M731" i="1"/>
  <c r="M730" i="1" s="1"/>
  <c r="M729" i="1" s="1"/>
  <c r="L731" i="1"/>
  <c r="L730" i="1" s="1"/>
  <c r="K731" i="1"/>
  <c r="J731" i="1"/>
  <c r="I731" i="1"/>
  <c r="I730" i="1" s="1"/>
  <c r="I729" i="1" s="1"/>
  <c r="Q730" i="1"/>
  <c r="Q729" i="1" s="1"/>
  <c r="N730" i="1"/>
  <c r="K730" i="1"/>
  <c r="J730" i="1"/>
  <c r="J729" i="1" s="1"/>
  <c r="N729" i="1"/>
  <c r="K729" i="1"/>
  <c r="O728" i="1"/>
  <c r="L728" i="1"/>
  <c r="L727" i="1" s="1"/>
  <c r="J728" i="1"/>
  <c r="Q727" i="1"/>
  <c r="P727" i="1"/>
  <c r="O727" i="1"/>
  <c r="N727" i="1"/>
  <c r="M727" i="1"/>
  <c r="K727" i="1"/>
  <c r="K724" i="1" s="1"/>
  <c r="P726" i="1"/>
  <c r="O726" i="1" s="1"/>
  <c r="O725" i="1" s="1"/>
  <c r="O724" i="1" s="1"/>
  <c r="L726" i="1"/>
  <c r="I726" i="1"/>
  <c r="Q725" i="1"/>
  <c r="N725" i="1"/>
  <c r="M725" i="1"/>
  <c r="M724" i="1" s="1"/>
  <c r="L725" i="1"/>
  <c r="K725" i="1"/>
  <c r="J725" i="1"/>
  <c r="I725" i="1"/>
  <c r="Q724" i="1"/>
  <c r="N724" i="1"/>
  <c r="O723" i="1"/>
  <c r="L723" i="1"/>
  <c r="I723" i="1"/>
  <c r="O722" i="1"/>
  <c r="O721" i="1" s="1"/>
  <c r="O720" i="1" s="1"/>
  <c r="L722" i="1"/>
  <c r="I722" i="1"/>
  <c r="Q721" i="1"/>
  <c r="P721" i="1"/>
  <c r="P720" i="1" s="1"/>
  <c r="P716" i="1" s="1"/>
  <c r="N721" i="1"/>
  <c r="M721" i="1"/>
  <c r="M720" i="1" s="1"/>
  <c r="L721" i="1"/>
  <c r="L720" i="1" s="1"/>
  <c r="K721" i="1"/>
  <c r="J721" i="1"/>
  <c r="I721" i="1"/>
  <c r="Q720" i="1"/>
  <c r="N720" i="1"/>
  <c r="K720" i="1"/>
  <c r="J720" i="1"/>
  <c r="I720" i="1"/>
  <c r="O719" i="1"/>
  <c r="L719" i="1"/>
  <c r="L718" i="1" s="1"/>
  <c r="I719" i="1"/>
  <c r="Q718" i="1"/>
  <c r="Q717" i="1" s="1"/>
  <c r="Q716" i="1" s="1"/>
  <c r="P718" i="1"/>
  <c r="O718" i="1"/>
  <c r="N718" i="1"/>
  <c r="N717" i="1" s="1"/>
  <c r="N716" i="1" s="1"/>
  <c r="M718" i="1"/>
  <c r="M717" i="1" s="1"/>
  <c r="K718" i="1"/>
  <c r="J718" i="1"/>
  <c r="J717" i="1" s="1"/>
  <c r="J716" i="1" s="1"/>
  <c r="I718" i="1"/>
  <c r="I717" i="1" s="1"/>
  <c r="I716" i="1" s="1"/>
  <c r="P717" i="1"/>
  <c r="O717" i="1"/>
  <c r="L717" i="1"/>
  <c r="K717" i="1"/>
  <c r="O716" i="1"/>
  <c r="L716" i="1"/>
  <c r="K716" i="1"/>
  <c r="O715" i="1"/>
  <c r="L715" i="1"/>
  <c r="L714" i="1" s="1"/>
  <c r="I715" i="1"/>
  <c r="Q714" i="1"/>
  <c r="P714" i="1"/>
  <c r="O714" i="1"/>
  <c r="N714" i="1"/>
  <c r="M714" i="1"/>
  <c r="K714" i="1"/>
  <c r="J714" i="1"/>
  <c r="I714" i="1"/>
  <c r="O713" i="1"/>
  <c r="L713" i="1"/>
  <c r="L712" i="1" s="1"/>
  <c r="L711" i="1" s="1"/>
  <c r="I713" i="1"/>
  <c r="Q712" i="1"/>
  <c r="P712" i="1"/>
  <c r="O712" i="1"/>
  <c r="O711" i="1" s="1"/>
  <c r="N712" i="1"/>
  <c r="M712" i="1"/>
  <c r="K712" i="1"/>
  <c r="K711" i="1" s="1"/>
  <c r="J712" i="1"/>
  <c r="I712" i="1"/>
  <c r="Q711" i="1"/>
  <c r="P711" i="1"/>
  <c r="N711" i="1"/>
  <c r="M711" i="1"/>
  <c r="J711" i="1"/>
  <c r="I711" i="1"/>
  <c r="O710" i="1"/>
  <c r="O709" i="1" s="1"/>
  <c r="L710" i="1"/>
  <c r="I710" i="1"/>
  <c r="Q709" i="1"/>
  <c r="P709" i="1"/>
  <c r="N709" i="1"/>
  <c r="M709" i="1"/>
  <c r="L709" i="1"/>
  <c r="K709" i="1"/>
  <c r="J709" i="1"/>
  <c r="I709" i="1"/>
  <c r="O708" i="1"/>
  <c r="O707" i="1" s="1"/>
  <c r="O706" i="1" s="1"/>
  <c r="L708" i="1"/>
  <c r="I708" i="1"/>
  <c r="Q707" i="1"/>
  <c r="P707" i="1"/>
  <c r="P706" i="1" s="1"/>
  <c r="N707" i="1"/>
  <c r="M707" i="1"/>
  <c r="L707" i="1"/>
  <c r="L706" i="1" s="1"/>
  <c r="K707" i="1"/>
  <c r="J707" i="1"/>
  <c r="I707" i="1"/>
  <c r="Q706" i="1"/>
  <c r="N706" i="1"/>
  <c r="M706" i="1"/>
  <c r="K706" i="1"/>
  <c r="J706" i="1"/>
  <c r="I706" i="1"/>
  <c r="O705" i="1"/>
  <c r="L705" i="1"/>
  <c r="L704" i="1" s="1"/>
  <c r="I705" i="1"/>
  <c r="Q704" i="1"/>
  <c r="P704" i="1"/>
  <c r="O704" i="1"/>
  <c r="N704" i="1"/>
  <c r="M704" i="1"/>
  <c r="K704" i="1"/>
  <c r="J704" i="1"/>
  <c r="I704" i="1"/>
  <c r="O703" i="1"/>
  <c r="L703" i="1"/>
  <c r="L702" i="1" s="1"/>
  <c r="L701" i="1" s="1"/>
  <c r="I703" i="1"/>
  <c r="Q702" i="1"/>
  <c r="Q701" i="1" s="1"/>
  <c r="P702" i="1"/>
  <c r="O702" i="1"/>
  <c r="N702" i="1"/>
  <c r="M702" i="1"/>
  <c r="M701" i="1" s="1"/>
  <c r="K702" i="1"/>
  <c r="J702" i="1"/>
  <c r="I702" i="1"/>
  <c r="I701" i="1" s="1"/>
  <c r="P701" i="1"/>
  <c r="O701" i="1"/>
  <c r="N701" i="1"/>
  <c r="K701" i="1"/>
  <c r="J701" i="1"/>
  <c r="O700" i="1"/>
  <c r="L700" i="1"/>
  <c r="L699" i="1" s="1"/>
  <c r="I700" i="1"/>
  <c r="I699" i="1" s="1"/>
  <c r="Q699" i="1"/>
  <c r="P699" i="1"/>
  <c r="O699" i="1"/>
  <c r="N699" i="1"/>
  <c r="M699" i="1"/>
  <c r="K699" i="1"/>
  <c r="J699" i="1"/>
  <c r="O698" i="1"/>
  <c r="L698" i="1"/>
  <c r="L697" i="1" s="1"/>
  <c r="I698" i="1"/>
  <c r="I697" i="1" s="1"/>
  <c r="I696" i="1" s="1"/>
  <c r="Q697" i="1"/>
  <c r="P697" i="1"/>
  <c r="O697" i="1"/>
  <c r="N697" i="1"/>
  <c r="N696" i="1" s="1"/>
  <c r="M697" i="1"/>
  <c r="K697" i="1"/>
  <c r="J697" i="1"/>
  <c r="J696" i="1" s="1"/>
  <c r="Q696" i="1"/>
  <c r="P696" i="1"/>
  <c r="O696" i="1"/>
  <c r="M696" i="1"/>
  <c r="K696" i="1"/>
  <c r="O695" i="1"/>
  <c r="L695" i="1"/>
  <c r="L694" i="1" s="1"/>
  <c r="I695" i="1"/>
  <c r="Q694" i="1"/>
  <c r="P694" i="1"/>
  <c r="O694" i="1"/>
  <c r="N694" i="1"/>
  <c r="M694" i="1"/>
  <c r="K694" i="1"/>
  <c r="J694" i="1"/>
  <c r="I694" i="1"/>
  <c r="P693" i="1"/>
  <c r="P692" i="1" s="1"/>
  <c r="P691" i="1" s="1"/>
  <c r="O693" i="1"/>
  <c r="O692" i="1" s="1"/>
  <c r="O691" i="1" s="1"/>
  <c r="M693" i="1"/>
  <c r="L693" i="1"/>
  <c r="L692" i="1" s="1"/>
  <c r="L691" i="1" s="1"/>
  <c r="I693" i="1"/>
  <c r="Q692" i="1"/>
  <c r="Q691" i="1" s="1"/>
  <c r="N692" i="1"/>
  <c r="M692" i="1"/>
  <c r="M691" i="1" s="1"/>
  <c r="K692" i="1"/>
  <c r="J692" i="1"/>
  <c r="I692" i="1"/>
  <c r="I691" i="1" s="1"/>
  <c r="N691" i="1"/>
  <c r="K691" i="1"/>
  <c r="J691" i="1"/>
  <c r="O690" i="1"/>
  <c r="L690" i="1"/>
  <c r="L689" i="1" s="1"/>
  <c r="L688" i="1" s="1"/>
  <c r="I690" i="1"/>
  <c r="I689" i="1" s="1"/>
  <c r="I688" i="1" s="1"/>
  <c r="Q689" i="1"/>
  <c r="P689" i="1"/>
  <c r="O689" i="1"/>
  <c r="N689" i="1"/>
  <c r="N688" i="1" s="1"/>
  <c r="M689" i="1"/>
  <c r="K689" i="1"/>
  <c r="J689" i="1"/>
  <c r="J688" i="1" s="1"/>
  <c r="Q688" i="1"/>
  <c r="P688" i="1"/>
  <c r="O688" i="1"/>
  <c r="M688" i="1"/>
  <c r="K688" i="1"/>
  <c r="O687" i="1"/>
  <c r="L687" i="1"/>
  <c r="L686" i="1" s="1"/>
  <c r="L685" i="1" s="1"/>
  <c r="I687" i="1"/>
  <c r="Q686" i="1"/>
  <c r="P686" i="1"/>
  <c r="O686" i="1"/>
  <c r="O685" i="1" s="1"/>
  <c r="N686" i="1"/>
  <c r="M686" i="1"/>
  <c r="K686" i="1"/>
  <c r="K685" i="1" s="1"/>
  <c r="J686" i="1"/>
  <c r="I686" i="1"/>
  <c r="Q685" i="1"/>
  <c r="P685" i="1"/>
  <c r="N685" i="1"/>
  <c r="M685" i="1"/>
  <c r="J685" i="1"/>
  <c r="I685" i="1"/>
  <c r="O684" i="1"/>
  <c r="O683" i="1" s="1"/>
  <c r="L684" i="1"/>
  <c r="I684" i="1"/>
  <c r="Q683" i="1"/>
  <c r="P683" i="1"/>
  <c r="N683" i="1"/>
  <c r="M683" i="1"/>
  <c r="L683" i="1"/>
  <c r="K683" i="1"/>
  <c r="J683" i="1"/>
  <c r="I683" i="1"/>
  <c r="O682" i="1"/>
  <c r="O681" i="1" s="1"/>
  <c r="O680" i="1" s="1"/>
  <c r="O679" i="1" s="1"/>
  <c r="L682" i="1"/>
  <c r="I682" i="1"/>
  <c r="Q681" i="1"/>
  <c r="P681" i="1"/>
  <c r="P680" i="1" s="1"/>
  <c r="P679" i="1" s="1"/>
  <c r="N681" i="1"/>
  <c r="M681" i="1"/>
  <c r="L681" i="1"/>
  <c r="L680" i="1" s="1"/>
  <c r="L679" i="1" s="1"/>
  <c r="K681" i="1"/>
  <c r="J681" i="1"/>
  <c r="I681" i="1"/>
  <c r="Q680" i="1"/>
  <c r="Q679" i="1" s="1"/>
  <c r="N680" i="1"/>
  <c r="M680" i="1"/>
  <c r="M679" i="1" s="1"/>
  <c r="K680" i="1"/>
  <c r="J680" i="1"/>
  <c r="I680" i="1"/>
  <c r="I679" i="1" s="1"/>
  <c r="N679" i="1"/>
  <c r="K679" i="1"/>
  <c r="J679" i="1"/>
  <c r="O678" i="1"/>
  <c r="L678" i="1"/>
  <c r="L677" i="1" s="1"/>
  <c r="I678" i="1"/>
  <c r="I677" i="1" s="1"/>
  <c r="Q677" i="1"/>
  <c r="P677" i="1"/>
  <c r="O677" i="1"/>
  <c r="N677" i="1"/>
  <c r="M677" i="1"/>
  <c r="K677" i="1"/>
  <c r="J677" i="1"/>
  <c r="O676" i="1"/>
  <c r="L676" i="1"/>
  <c r="L675" i="1" s="1"/>
  <c r="L669" i="1" s="1"/>
  <c r="I676" i="1"/>
  <c r="I675" i="1" s="1"/>
  <c r="Q675" i="1"/>
  <c r="P675" i="1"/>
  <c r="O675" i="1"/>
  <c r="O669" i="1" s="1"/>
  <c r="N675" i="1"/>
  <c r="M675" i="1"/>
  <c r="K675" i="1"/>
  <c r="J675" i="1"/>
  <c r="O674" i="1"/>
  <c r="L674" i="1"/>
  <c r="L672" i="1" s="1"/>
  <c r="I674" i="1"/>
  <c r="I672" i="1" s="1"/>
  <c r="O673" i="1"/>
  <c r="L673" i="1"/>
  <c r="I673" i="1"/>
  <c r="Q672" i="1"/>
  <c r="Q669" i="1" s="1"/>
  <c r="P672" i="1"/>
  <c r="O672" i="1"/>
  <c r="N672" i="1"/>
  <c r="M672" i="1"/>
  <c r="M669" i="1" s="1"/>
  <c r="K672" i="1"/>
  <c r="J672" i="1"/>
  <c r="O671" i="1"/>
  <c r="L671" i="1"/>
  <c r="J671" i="1"/>
  <c r="I671" i="1" s="1"/>
  <c r="I670" i="1" s="1"/>
  <c r="I669" i="1" s="1"/>
  <c r="Q670" i="1"/>
  <c r="P670" i="1"/>
  <c r="O670" i="1"/>
  <c r="N670" i="1"/>
  <c r="M670" i="1"/>
  <c r="L670" i="1"/>
  <c r="K670" i="1"/>
  <c r="K669" i="1" s="1"/>
  <c r="P669" i="1"/>
  <c r="O668" i="1"/>
  <c r="L668" i="1"/>
  <c r="L667" i="1" s="1"/>
  <c r="I668" i="1"/>
  <c r="Q667" i="1"/>
  <c r="P667" i="1"/>
  <c r="O667" i="1"/>
  <c r="N667" i="1"/>
  <c r="M667" i="1"/>
  <c r="K667" i="1"/>
  <c r="J667" i="1"/>
  <c r="I667" i="1"/>
  <c r="O666" i="1"/>
  <c r="L666" i="1"/>
  <c r="L665" i="1" s="1"/>
  <c r="I666" i="1"/>
  <c r="Q665" i="1"/>
  <c r="P665" i="1"/>
  <c r="O665" i="1"/>
  <c r="N665" i="1"/>
  <c r="M665" i="1"/>
  <c r="K665" i="1"/>
  <c r="K664" i="1" s="1"/>
  <c r="J665" i="1"/>
  <c r="I665" i="1"/>
  <c r="Q664" i="1"/>
  <c r="P664" i="1"/>
  <c r="N664" i="1"/>
  <c r="M664" i="1"/>
  <c r="J664" i="1"/>
  <c r="I664" i="1"/>
  <c r="O663" i="1"/>
  <c r="O662" i="1" s="1"/>
  <c r="O661" i="1" s="1"/>
  <c r="L663" i="1"/>
  <c r="I663" i="1"/>
  <c r="Q662" i="1"/>
  <c r="P662" i="1"/>
  <c r="P661" i="1" s="1"/>
  <c r="P660" i="1" s="1"/>
  <c r="N662" i="1"/>
  <c r="M662" i="1"/>
  <c r="M661" i="1" s="1"/>
  <c r="M660" i="1" s="1"/>
  <c r="M659" i="1" s="1"/>
  <c r="M637" i="1" s="1"/>
  <c r="L662" i="1"/>
  <c r="L661" i="1" s="1"/>
  <c r="L660" i="1" s="1"/>
  <c r="K662" i="1"/>
  <c r="J662" i="1"/>
  <c r="I662" i="1"/>
  <c r="I661" i="1" s="1"/>
  <c r="I660" i="1" s="1"/>
  <c r="I659" i="1" s="1"/>
  <c r="Q661" i="1"/>
  <c r="Q660" i="1" s="1"/>
  <c r="Q659" i="1" s="1"/>
  <c r="N661" i="1"/>
  <c r="K661" i="1"/>
  <c r="J661" i="1"/>
  <c r="J660" i="1" s="1"/>
  <c r="J659" i="1" s="1"/>
  <c r="O660" i="1"/>
  <c r="N660" i="1"/>
  <c r="N659" i="1" s="1"/>
  <c r="K660" i="1"/>
  <c r="K659" i="1" s="1"/>
  <c r="P659" i="1"/>
  <c r="O659" i="1"/>
  <c r="L659" i="1"/>
  <c r="O658" i="1"/>
  <c r="L658" i="1"/>
  <c r="L657" i="1" s="1"/>
  <c r="L656" i="1" s="1"/>
  <c r="L646" i="1" s="1"/>
  <c r="I658" i="1"/>
  <c r="Q657" i="1"/>
  <c r="P657" i="1"/>
  <c r="O657" i="1"/>
  <c r="O656" i="1" s="1"/>
  <c r="N657" i="1"/>
  <c r="M657" i="1"/>
  <c r="K657" i="1"/>
  <c r="K656" i="1" s="1"/>
  <c r="J657" i="1"/>
  <c r="I657" i="1"/>
  <c r="Q656" i="1"/>
  <c r="P656" i="1"/>
  <c r="N656" i="1"/>
  <c r="M656" i="1"/>
  <c r="J656" i="1"/>
  <c r="I656" i="1"/>
  <c r="O655" i="1"/>
  <c r="O654" i="1" s="1"/>
  <c r="O653" i="1" s="1"/>
  <c r="L655" i="1"/>
  <c r="I655" i="1"/>
  <c r="Q654" i="1"/>
  <c r="P654" i="1"/>
  <c r="P653" i="1" s="1"/>
  <c r="N654" i="1"/>
  <c r="M654" i="1"/>
  <c r="M653" i="1" s="1"/>
  <c r="L654" i="1"/>
  <c r="L653" i="1" s="1"/>
  <c r="K654" i="1"/>
  <c r="J654" i="1"/>
  <c r="I654" i="1"/>
  <c r="I653" i="1" s="1"/>
  <c r="Q653" i="1"/>
  <c r="N653" i="1"/>
  <c r="K653" i="1"/>
  <c r="J653" i="1"/>
  <c r="P652" i="1"/>
  <c r="O652" i="1"/>
  <c r="O651" i="1" s="1"/>
  <c r="O650" i="1" s="1"/>
  <c r="M652" i="1"/>
  <c r="L652" i="1" s="1"/>
  <c r="L651" i="1" s="1"/>
  <c r="L650" i="1" s="1"/>
  <c r="I652" i="1"/>
  <c r="Q651" i="1"/>
  <c r="Q650" i="1" s="1"/>
  <c r="P651" i="1"/>
  <c r="P650" i="1" s="1"/>
  <c r="P646" i="1" s="1"/>
  <c r="N651" i="1"/>
  <c r="M651" i="1"/>
  <c r="M650" i="1" s="1"/>
  <c r="K651" i="1"/>
  <c r="J651" i="1"/>
  <c r="I651" i="1"/>
  <c r="I650" i="1" s="1"/>
  <c r="N650" i="1"/>
  <c r="K650" i="1"/>
  <c r="J650" i="1"/>
  <c r="O649" i="1"/>
  <c r="L649" i="1"/>
  <c r="L648" i="1" s="1"/>
  <c r="L647" i="1" s="1"/>
  <c r="I649" i="1"/>
  <c r="I648" i="1" s="1"/>
  <c r="I647" i="1" s="1"/>
  <c r="I646" i="1" s="1"/>
  <c r="Q648" i="1"/>
  <c r="Q647" i="1" s="1"/>
  <c r="Q646" i="1" s="1"/>
  <c r="P648" i="1"/>
  <c r="O648" i="1"/>
  <c r="N648" i="1"/>
  <c r="N647" i="1" s="1"/>
  <c r="N646" i="1" s="1"/>
  <c r="M648" i="1"/>
  <c r="M647" i="1" s="1"/>
  <c r="M646" i="1" s="1"/>
  <c r="K648" i="1"/>
  <c r="J648" i="1"/>
  <c r="J647" i="1" s="1"/>
  <c r="P647" i="1"/>
  <c r="O647" i="1"/>
  <c r="O646" i="1" s="1"/>
  <c r="K647" i="1"/>
  <c r="K646" i="1" s="1"/>
  <c r="O645" i="1"/>
  <c r="O644" i="1" s="1"/>
  <c r="O643" i="1" s="1"/>
  <c r="L645" i="1"/>
  <c r="I645" i="1"/>
  <c r="Q644" i="1"/>
  <c r="P644" i="1"/>
  <c r="P643" i="1" s="1"/>
  <c r="N644" i="1"/>
  <c r="M644" i="1"/>
  <c r="L644" i="1"/>
  <c r="L643" i="1" s="1"/>
  <c r="K644" i="1"/>
  <c r="K643" i="1" s="1"/>
  <c r="K639" i="1" s="1"/>
  <c r="K638" i="1" s="1"/>
  <c r="K637" i="1" s="1"/>
  <c r="J644" i="1"/>
  <c r="I644" i="1"/>
  <c r="Q643" i="1"/>
  <c r="N643" i="1"/>
  <c r="M643" i="1"/>
  <c r="J643" i="1"/>
  <c r="I643" i="1"/>
  <c r="O642" i="1"/>
  <c r="O641" i="1" s="1"/>
  <c r="O640" i="1" s="1"/>
  <c r="O639" i="1" s="1"/>
  <c r="O638" i="1" s="1"/>
  <c r="O637" i="1" s="1"/>
  <c r="L642" i="1"/>
  <c r="I642" i="1"/>
  <c r="Q641" i="1"/>
  <c r="Q640" i="1" s="1"/>
  <c r="Q639" i="1" s="1"/>
  <c r="Q638" i="1" s="1"/>
  <c r="Q637" i="1" s="1"/>
  <c r="P641" i="1"/>
  <c r="P640" i="1" s="1"/>
  <c r="P639" i="1" s="1"/>
  <c r="N641" i="1"/>
  <c r="M641" i="1"/>
  <c r="M640" i="1" s="1"/>
  <c r="M639" i="1" s="1"/>
  <c r="M638" i="1" s="1"/>
  <c r="L641" i="1"/>
  <c r="L640" i="1" s="1"/>
  <c r="L639" i="1" s="1"/>
  <c r="L638" i="1" s="1"/>
  <c r="L637" i="1" s="1"/>
  <c r="K641" i="1"/>
  <c r="J641" i="1"/>
  <c r="I641" i="1"/>
  <c r="I640" i="1" s="1"/>
  <c r="N640" i="1"/>
  <c r="N639" i="1" s="1"/>
  <c r="N638" i="1" s="1"/>
  <c r="N637" i="1" s="1"/>
  <c r="K640" i="1"/>
  <c r="J640" i="1"/>
  <c r="J639" i="1" s="1"/>
  <c r="J638" i="1" s="1"/>
  <c r="P638" i="1"/>
  <c r="P637" i="1" s="1"/>
  <c r="O636" i="1"/>
  <c r="L636" i="1"/>
  <c r="J636" i="1"/>
  <c r="I636" i="1"/>
  <c r="O635" i="1"/>
  <c r="O634" i="1" s="1"/>
  <c r="O633" i="1" s="1"/>
  <c r="L635" i="1"/>
  <c r="I635" i="1"/>
  <c r="Q634" i="1"/>
  <c r="Q633" i="1" s="1"/>
  <c r="Q626" i="1" s="1"/>
  <c r="P634" i="1"/>
  <c r="P633" i="1" s="1"/>
  <c r="N634" i="1"/>
  <c r="M634" i="1"/>
  <c r="M633" i="1" s="1"/>
  <c r="L634" i="1"/>
  <c r="L633" i="1" s="1"/>
  <c r="K634" i="1"/>
  <c r="J634" i="1"/>
  <c r="I634" i="1"/>
  <c r="I633" i="1" s="1"/>
  <c r="N633" i="1"/>
  <c r="K633" i="1"/>
  <c r="J633" i="1"/>
  <c r="O632" i="1"/>
  <c r="L632" i="1"/>
  <c r="L631" i="1" s="1"/>
  <c r="L630" i="1" s="1"/>
  <c r="I632" i="1"/>
  <c r="I631" i="1" s="1"/>
  <c r="I630" i="1" s="1"/>
  <c r="Q631" i="1"/>
  <c r="Q630" i="1" s="1"/>
  <c r="P631" i="1"/>
  <c r="O631" i="1"/>
  <c r="N631" i="1"/>
  <c r="N630" i="1" s="1"/>
  <c r="M631" i="1"/>
  <c r="M630" i="1" s="1"/>
  <c r="K631" i="1"/>
  <c r="J631" i="1"/>
  <c r="J630" i="1" s="1"/>
  <c r="P630" i="1"/>
  <c r="O630" i="1"/>
  <c r="K630" i="1"/>
  <c r="O629" i="1"/>
  <c r="L629" i="1"/>
  <c r="L628" i="1" s="1"/>
  <c r="I629" i="1"/>
  <c r="I628" i="1" s="1"/>
  <c r="I627" i="1" s="1"/>
  <c r="Q628" i="1"/>
  <c r="P628" i="1"/>
  <c r="O628" i="1"/>
  <c r="O627" i="1" s="1"/>
  <c r="O626" i="1" s="1"/>
  <c r="N628" i="1"/>
  <c r="N627" i="1" s="1"/>
  <c r="M628" i="1"/>
  <c r="K628" i="1"/>
  <c r="K627" i="1" s="1"/>
  <c r="K626" i="1" s="1"/>
  <c r="J628" i="1"/>
  <c r="J627" i="1" s="1"/>
  <c r="Q627" i="1"/>
  <c r="P627" i="1"/>
  <c r="P626" i="1" s="1"/>
  <c r="M627" i="1"/>
  <c r="L627" i="1"/>
  <c r="M626" i="1"/>
  <c r="I626" i="1"/>
  <c r="O625" i="1"/>
  <c r="O624" i="1" s="1"/>
  <c r="O623" i="1" s="1"/>
  <c r="L625" i="1"/>
  <c r="I625" i="1"/>
  <c r="Q624" i="1"/>
  <c r="Q623" i="1" s="1"/>
  <c r="P624" i="1"/>
  <c r="N624" i="1"/>
  <c r="M624" i="1"/>
  <c r="M623" i="1" s="1"/>
  <c r="L624" i="1"/>
  <c r="K624" i="1"/>
  <c r="J624" i="1"/>
  <c r="I624" i="1"/>
  <c r="I623" i="1" s="1"/>
  <c r="P623" i="1"/>
  <c r="N623" i="1"/>
  <c r="L623" i="1"/>
  <c r="K623" i="1"/>
  <c r="J623" i="1"/>
  <c r="O622" i="1"/>
  <c r="L622" i="1"/>
  <c r="I622" i="1"/>
  <c r="I621" i="1" s="1"/>
  <c r="I620" i="1" s="1"/>
  <c r="Q621" i="1"/>
  <c r="P621" i="1"/>
  <c r="O621" i="1"/>
  <c r="N621" i="1"/>
  <c r="N620" i="1" s="1"/>
  <c r="M621" i="1"/>
  <c r="L621" i="1"/>
  <c r="K621" i="1"/>
  <c r="J621" i="1"/>
  <c r="J620" i="1" s="1"/>
  <c r="Q620" i="1"/>
  <c r="P620" i="1"/>
  <c r="O620" i="1"/>
  <c r="M620" i="1"/>
  <c r="L620" i="1"/>
  <c r="K620" i="1"/>
  <c r="O619" i="1"/>
  <c r="L619" i="1"/>
  <c r="L618" i="1" s="1"/>
  <c r="I619" i="1"/>
  <c r="Q618" i="1"/>
  <c r="P618" i="1"/>
  <c r="O618" i="1"/>
  <c r="N618" i="1"/>
  <c r="M618" i="1"/>
  <c r="K618" i="1"/>
  <c r="J618" i="1"/>
  <c r="I618" i="1"/>
  <c r="O617" i="1"/>
  <c r="L617" i="1"/>
  <c r="L616" i="1" s="1"/>
  <c r="I617" i="1"/>
  <c r="Q616" i="1"/>
  <c r="P616" i="1"/>
  <c r="O616" i="1"/>
  <c r="N616" i="1"/>
  <c r="M616" i="1"/>
  <c r="K616" i="1"/>
  <c r="K615" i="1" s="1"/>
  <c r="J616" i="1"/>
  <c r="I616" i="1"/>
  <c r="Q615" i="1"/>
  <c r="P615" i="1"/>
  <c r="N615" i="1"/>
  <c r="M615" i="1"/>
  <c r="L615" i="1"/>
  <c r="J615" i="1"/>
  <c r="I615" i="1"/>
  <c r="O614" i="1"/>
  <c r="O613" i="1" s="1"/>
  <c r="O612" i="1" s="1"/>
  <c r="L614" i="1"/>
  <c r="I614" i="1"/>
  <c r="Q613" i="1"/>
  <c r="P613" i="1"/>
  <c r="P612" i="1" s="1"/>
  <c r="N613" i="1"/>
  <c r="M613" i="1"/>
  <c r="L613" i="1"/>
  <c r="L612" i="1" s="1"/>
  <c r="K613" i="1"/>
  <c r="J613" i="1"/>
  <c r="I613" i="1"/>
  <c r="Q612" i="1"/>
  <c r="N612" i="1"/>
  <c r="M612" i="1"/>
  <c r="K612" i="1"/>
  <c r="J612" i="1"/>
  <c r="I612" i="1"/>
  <c r="O611" i="1"/>
  <c r="L611" i="1"/>
  <c r="L610" i="1" s="1"/>
  <c r="L609" i="1" s="1"/>
  <c r="I611" i="1"/>
  <c r="Q610" i="1"/>
  <c r="Q609" i="1" s="1"/>
  <c r="P610" i="1"/>
  <c r="O610" i="1"/>
  <c r="N610" i="1"/>
  <c r="M610" i="1"/>
  <c r="M609" i="1" s="1"/>
  <c r="K610" i="1"/>
  <c r="J610" i="1"/>
  <c r="I610" i="1"/>
  <c r="I609" i="1" s="1"/>
  <c r="P609" i="1"/>
  <c r="O609" i="1"/>
  <c r="N609" i="1"/>
  <c r="K609" i="1"/>
  <c r="J609" i="1"/>
  <c r="O608" i="1"/>
  <c r="O607" i="1" s="1"/>
  <c r="L608" i="1"/>
  <c r="I608" i="1"/>
  <c r="I607" i="1" s="1"/>
  <c r="Q607" i="1"/>
  <c r="P607" i="1"/>
  <c r="N607" i="1"/>
  <c r="M607" i="1"/>
  <c r="L607" i="1"/>
  <c r="K607" i="1"/>
  <c r="J607" i="1"/>
  <c r="O606" i="1"/>
  <c r="O605" i="1" s="1"/>
  <c r="L606" i="1"/>
  <c r="I606" i="1"/>
  <c r="I605" i="1" s="1"/>
  <c r="Q605" i="1"/>
  <c r="P605" i="1"/>
  <c r="N605" i="1"/>
  <c r="M605" i="1"/>
  <c r="L605" i="1"/>
  <c r="K605" i="1"/>
  <c r="J605" i="1"/>
  <c r="O604" i="1"/>
  <c r="L604" i="1"/>
  <c r="J604" i="1"/>
  <c r="Q603" i="1"/>
  <c r="Q602" i="1" s="1"/>
  <c r="P603" i="1"/>
  <c r="O603" i="1"/>
  <c r="O602" i="1" s="1"/>
  <c r="N603" i="1"/>
  <c r="M603" i="1"/>
  <c r="M602" i="1" s="1"/>
  <c r="L603" i="1"/>
  <c r="K603" i="1"/>
  <c r="K602" i="1" s="1"/>
  <c r="P602" i="1"/>
  <c r="N602" i="1"/>
  <c r="L602" i="1"/>
  <c r="O601" i="1"/>
  <c r="O600" i="1" s="1"/>
  <c r="L601" i="1"/>
  <c r="I601" i="1"/>
  <c r="I600" i="1" s="1"/>
  <c r="Q600" i="1"/>
  <c r="P600" i="1"/>
  <c r="N600" i="1"/>
  <c r="M600" i="1"/>
  <c r="L600" i="1"/>
  <c r="K600" i="1"/>
  <c r="J600" i="1"/>
  <c r="O599" i="1"/>
  <c r="L599" i="1"/>
  <c r="I599" i="1"/>
  <c r="O598" i="1"/>
  <c r="L598" i="1"/>
  <c r="L597" i="1" s="1"/>
  <c r="I598" i="1"/>
  <c r="Q597" i="1"/>
  <c r="Q596" i="1" s="1"/>
  <c r="P597" i="1"/>
  <c r="O597" i="1"/>
  <c r="O596" i="1" s="1"/>
  <c r="N597" i="1"/>
  <c r="M597" i="1"/>
  <c r="M596" i="1" s="1"/>
  <c r="K597" i="1"/>
  <c r="K596" i="1" s="1"/>
  <c r="J597" i="1"/>
  <c r="I597" i="1"/>
  <c r="I596" i="1" s="1"/>
  <c r="P596" i="1"/>
  <c r="N596" i="1"/>
  <c r="L596" i="1"/>
  <c r="J596" i="1"/>
  <c r="O595" i="1"/>
  <c r="L595" i="1"/>
  <c r="J595" i="1"/>
  <c r="I595" i="1" s="1"/>
  <c r="I593" i="1" s="1"/>
  <c r="O594" i="1"/>
  <c r="L594" i="1"/>
  <c r="I594" i="1"/>
  <c r="Q593" i="1"/>
  <c r="P593" i="1"/>
  <c r="N593" i="1"/>
  <c r="M593" i="1"/>
  <c r="L593" i="1"/>
  <c r="K593" i="1"/>
  <c r="J593" i="1"/>
  <c r="O592" i="1"/>
  <c r="O590" i="1" s="1"/>
  <c r="L592" i="1"/>
  <c r="I592" i="1"/>
  <c r="O591" i="1"/>
  <c r="L591" i="1"/>
  <c r="J591" i="1"/>
  <c r="I591" i="1"/>
  <c r="I590" i="1" s="1"/>
  <c r="I589" i="1" s="1"/>
  <c r="Q590" i="1"/>
  <c r="P590" i="1"/>
  <c r="N590" i="1"/>
  <c r="N589" i="1" s="1"/>
  <c r="M590" i="1"/>
  <c r="L590" i="1"/>
  <c r="K590" i="1"/>
  <c r="J590" i="1"/>
  <c r="J589" i="1" s="1"/>
  <c r="Q589" i="1"/>
  <c r="M589" i="1"/>
  <c r="K589" i="1"/>
  <c r="O588" i="1"/>
  <c r="L588" i="1"/>
  <c r="L586" i="1" s="1"/>
  <c r="J588" i="1"/>
  <c r="I588" i="1"/>
  <c r="P587" i="1"/>
  <c r="O587" i="1"/>
  <c r="L587" i="1"/>
  <c r="J587" i="1"/>
  <c r="Q586" i="1"/>
  <c r="Q585" i="1" s="1"/>
  <c r="P586" i="1"/>
  <c r="O586" i="1"/>
  <c r="O585" i="1" s="1"/>
  <c r="N586" i="1"/>
  <c r="M586" i="1"/>
  <c r="M585" i="1" s="1"/>
  <c r="K586" i="1"/>
  <c r="K585" i="1" s="1"/>
  <c r="P585" i="1"/>
  <c r="N585" i="1"/>
  <c r="L585" i="1"/>
  <c r="O584" i="1"/>
  <c r="O583" i="1" s="1"/>
  <c r="O582" i="1" s="1"/>
  <c r="O581" i="1" s="1"/>
  <c r="O580" i="1" s="1"/>
  <c r="O579" i="1" s="1"/>
  <c r="O578" i="1" s="1"/>
  <c r="O577" i="1" s="1"/>
  <c r="L584" i="1"/>
  <c r="I584" i="1"/>
  <c r="I583" i="1" s="1"/>
  <c r="I582" i="1" s="1"/>
  <c r="I581" i="1" s="1"/>
  <c r="I580" i="1" s="1"/>
  <c r="I579" i="1" s="1"/>
  <c r="Q583" i="1"/>
  <c r="P583" i="1"/>
  <c r="P582" i="1" s="1"/>
  <c r="N583" i="1"/>
  <c r="N582" i="1" s="1"/>
  <c r="M583" i="1"/>
  <c r="L583" i="1"/>
  <c r="L582" i="1" s="1"/>
  <c r="L581" i="1" s="1"/>
  <c r="L580" i="1" s="1"/>
  <c r="L579" i="1" s="1"/>
  <c r="L578" i="1" s="1"/>
  <c r="L577" i="1" s="1"/>
  <c r="K583" i="1"/>
  <c r="J583" i="1"/>
  <c r="J582" i="1" s="1"/>
  <c r="Q582" i="1"/>
  <c r="M582" i="1"/>
  <c r="K582" i="1"/>
  <c r="Q580" i="1"/>
  <c r="P580" i="1"/>
  <c r="N580" i="1"/>
  <c r="M580" i="1"/>
  <c r="K580" i="1"/>
  <c r="J580" i="1"/>
  <c r="Q578" i="1"/>
  <c r="P578" i="1"/>
  <c r="N578" i="1"/>
  <c r="M578" i="1"/>
  <c r="M577" i="1" s="1"/>
  <c r="K578" i="1"/>
  <c r="K577" i="1" s="1"/>
  <c r="J578" i="1"/>
  <c r="I578" i="1"/>
  <c r="I577" i="1" s="1"/>
  <c r="P577" i="1"/>
  <c r="N577" i="1"/>
  <c r="J577" i="1"/>
  <c r="O576" i="1"/>
  <c r="O575" i="1" s="1"/>
  <c r="O574" i="1" s="1"/>
  <c r="L576" i="1"/>
  <c r="I576" i="1"/>
  <c r="I575" i="1" s="1"/>
  <c r="I574" i="1" s="1"/>
  <c r="Q575" i="1"/>
  <c r="P575" i="1"/>
  <c r="P574" i="1" s="1"/>
  <c r="N575" i="1"/>
  <c r="N574" i="1" s="1"/>
  <c r="M575" i="1"/>
  <c r="L575" i="1"/>
  <c r="L574" i="1" s="1"/>
  <c r="K575" i="1"/>
  <c r="J575" i="1"/>
  <c r="J574" i="1" s="1"/>
  <c r="Q574" i="1"/>
  <c r="M574" i="1"/>
  <c r="K574" i="1"/>
  <c r="O572" i="1"/>
  <c r="O571" i="1" s="1"/>
  <c r="O570" i="1" s="1"/>
  <c r="L572" i="1"/>
  <c r="I572" i="1"/>
  <c r="I571" i="1" s="1"/>
  <c r="Q571" i="1"/>
  <c r="P571" i="1"/>
  <c r="P570" i="1" s="1"/>
  <c r="N571" i="1"/>
  <c r="N570" i="1" s="1"/>
  <c r="M571" i="1"/>
  <c r="L571" i="1"/>
  <c r="L570" i="1" s="1"/>
  <c r="K571" i="1"/>
  <c r="J571" i="1"/>
  <c r="J570" i="1" s="1"/>
  <c r="Q570" i="1"/>
  <c r="M570" i="1"/>
  <c r="K570" i="1"/>
  <c r="I570" i="1"/>
  <c r="O569" i="1"/>
  <c r="L569" i="1"/>
  <c r="L568" i="1" s="1"/>
  <c r="L567" i="1" s="1"/>
  <c r="L566" i="1" s="1"/>
  <c r="I569" i="1"/>
  <c r="Q568" i="1"/>
  <c r="Q567" i="1" s="1"/>
  <c r="Q566" i="1" s="1"/>
  <c r="P568" i="1"/>
  <c r="O568" i="1"/>
  <c r="O567" i="1" s="1"/>
  <c r="N568" i="1"/>
  <c r="M568" i="1"/>
  <c r="M567" i="1" s="1"/>
  <c r="K568" i="1"/>
  <c r="K567" i="1" s="1"/>
  <c r="J568" i="1"/>
  <c r="I568" i="1"/>
  <c r="I567" i="1" s="1"/>
  <c r="I566" i="1" s="1"/>
  <c r="P567" i="1"/>
  <c r="N567" i="1"/>
  <c r="J567" i="1"/>
  <c r="J566" i="1" s="1"/>
  <c r="O566" i="1"/>
  <c r="K566" i="1"/>
  <c r="O565" i="1"/>
  <c r="L565" i="1"/>
  <c r="L564" i="1" s="1"/>
  <c r="I565" i="1"/>
  <c r="Q564" i="1"/>
  <c r="Q563" i="1" s="1"/>
  <c r="Q559" i="1" s="1"/>
  <c r="Q558" i="1" s="1"/>
  <c r="P564" i="1"/>
  <c r="O564" i="1"/>
  <c r="O563" i="1" s="1"/>
  <c r="O559" i="1" s="1"/>
  <c r="N564" i="1"/>
  <c r="M564" i="1"/>
  <c r="M563" i="1" s="1"/>
  <c r="M559" i="1" s="1"/>
  <c r="M558" i="1" s="1"/>
  <c r="K564" i="1"/>
  <c r="K563" i="1" s="1"/>
  <c r="K559" i="1" s="1"/>
  <c r="J564" i="1"/>
  <c r="I564" i="1"/>
  <c r="I563" i="1" s="1"/>
  <c r="I559" i="1" s="1"/>
  <c r="I558" i="1" s="1"/>
  <c r="P563" i="1"/>
  <c r="P559" i="1" s="1"/>
  <c r="P558" i="1" s="1"/>
  <c r="N563" i="1"/>
  <c r="L563" i="1"/>
  <c r="L559" i="1" s="1"/>
  <c r="L558" i="1" s="1"/>
  <c r="J563" i="1"/>
  <c r="O562" i="1"/>
  <c r="O561" i="1" s="1"/>
  <c r="O560" i="1" s="1"/>
  <c r="L562" i="1"/>
  <c r="I562" i="1"/>
  <c r="I561" i="1" s="1"/>
  <c r="I560" i="1" s="1"/>
  <c r="Q561" i="1"/>
  <c r="P561" i="1"/>
  <c r="P560" i="1" s="1"/>
  <c r="N561" i="1"/>
  <c r="N560" i="1" s="1"/>
  <c r="M561" i="1"/>
  <c r="L561" i="1"/>
  <c r="L560" i="1" s="1"/>
  <c r="K561" i="1"/>
  <c r="J561" i="1"/>
  <c r="J560" i="1" s="1"/>
  <c r="Q560" i="1"/>
  <c r="M560" i="1"/>
  <c r="K560" i="1"/>
  <c r="N559" i="1"/>
  <c r="N558" i="1" s="1"/>
  <c r="J559" i="1"/>
  <c r="J558" i="1" s="1"/>
  <c r="O558" i="1"/>
  <c r="K558" i="1"/>
  <c r="O557" i="1"/>
  <c r="L557" i="1"/>
  <c r="L556" i="1" s="1"/>
  <c r="L540" i="1" s="1"/>
  <c r="I557" i="1"/>
  <c r="Q556" i="1"/>
  <c r="P556" i="1"/>
  <c r="O556" i="1"/>
  <c r="O540" i="1" s="1"/>
  <c r="N556" i="1"/>
  <c r="M556" i="1"/>
  <c r="K556" i="1"/>
  <c r="J556" i="1"/>
  <c r="I556" i="1"/>
  <c r="O555" i="1"/>
  <c r="L555" i="1"/>
  <c r="L554" i="1" s="1"/>
  <c r="I555" i="1"/>
  <c r="Q554" i="1"/>
  <c r="Q553" i="1" s="1"/>
  <c r="P554" i="1"/>
  <c r="O554" i="1"/>
  <c r="O553" i="1" s="1"/>
  <c r="O552" i="1" s="1"/>
  <c r="O551" i="1" s="1"/>
  <c r="N554" i="1"/>
  <c r="M554" i="1"/>
  <c r="M553" i="1" s="1"/>
  <c r="M552" i="1" s="1"/>
  <c r="M551" i="1" s="1"/>
  <c r="K554" i="1"/>
  <c r="K553" i="1" s="1"/>
  <c r="K552" i="1" s="1"/>
  <c r="K551" i="1" s="1"/>
  <c r="J554" i="1"/>
  <c r="I554" i="1"/>
  <c r="I553" i="1" s="1"/>
  <c r="I552" i="1" s="1"/>
  <c r="I551" i="1" s="1"/>
  <c r="P553" i="1"/>
  <c r="P552" i="1" s="1"/>
  <c r="P551" i="1" s="1"/>
  <c r="N553" i="1"/>
  <c r="N552" i="1" s="1"/>
  <c r="L553" i="1"/>
  <c r="L552" i="1" s="1"/>
  <c r="L551" i="1" s="1"/>
  <c r="J553" i="1"/>
  <c r="J552" i="1" s="1"/>
  <c r="J551" i="1" s="1"/>
  <c r="Q552" i="1"/>
  <c r="Q551" i="1" s="1"/>
  <c r="N551" i="1"/>
  <c r="O550" i="1"/>
  <c r="O549" i="1" s="1"/>
  <c r="L550" i="1"/>
  <c r="I550" i="1"/>
  <c r="I549" i="1" s="1"/>
  <c r="I548" i="1" s="1"/>
  <c r="Q549" i="1"/>
  <c r="P549" i="1"/>
  <c r="P548" i="1" s="1"/>
  <c r="N549" i="1"/>
  <c r="N548" i="1" s="1"/>
  <c r="M549" i="1"/>
  <c r="L549" i="1"/>
  <c r="L548" i="1" s="1"/>
  <c r="K549" i="1"/>
  <c r="J549" i="1"/>
  <c r="J548" i="1" s="1"/>
  <c r="Q548" i="1"/>
  <c r="O548" i="1"/>
  <c r="M548" i="1"/>
  <c r="K548" i="1"/>
  <c r="O547" i="1"/>
  <c r="L547" i="1"/>
  <c r="L546" i="1" s="1"/>
  <c r="I547" i="1"/>
  <c r="Q546" i="1"/>
  <c r="Q545" i="1" s="1"/>
  <c r="P546" i="1"/>
  <c r="O546" i="1"/>
  <c r="O545" i="1" s="1"/>
  <c r="N546" i="1"/>
  <c r="M546" i="1"/>
  <c r="M545" i="1" s="1"/>
  <c r="K546" i="1"/>
  <c r="K545" i="1" s="1"/>
  <c r="J546" i="1"/>
  <c r="I546" i="1"/>
  <c r="I545" i="1" s="1"/>
  <c r="P545" i="1"/>
  <c r="N545" i="1"/>
  <c r="L545" i="1"/>
  <c r="J545" i="1"/>
  <c r="O544" i="1"/>
  <c r="O543" i="1" s="1"/>
  <c r="O542" i="1" s="1"/>
  <c r="O541" i="1" s="1"/>
  <c r="L544" i="1"/>
  <c r="I544" i="1"/>
  <c r="I543" i="1" s="1"/>
  <c r="Q543" i="1"/>
  <c r="P543" i="1"/>
  <c r="P542" i="1" s="1"/>
  <c r="P541" i="1" s="1"/>
  <c r="N543" i="1"/>
  <c r="N542" i="1" s="1"/>
  <c r="N541" i="1" s="1"/>
  <c r="M543" i="1"/>
  <c r="L543" i="1"/>
  <c r="L542" i="1" s="1"/>
  <c r="K543" i="1"/>
  <c r="J543" i="1"/>
  <c r="J542" i="1" s="1"/>
  <c r="J541" i="1" s="1"/>
  <c r="Q542" i="1"/>
  <c r="M542" i="1"/>
  <c r="K542" i="1"/>
  <c r="I542" i="1"/>
  <c r="I541" i="1" s="1"/>
  <c r="Q540" i="1"/>
  <c r="P540" i="1"/>
  <c r="N540" i="1"/>
  <c r="M540" i="1"/>
  <c r="K540" i="1"/>
  <c r="J540" i="1"/>
  <c r="I540" i="1"/>
  <c r="O539" i="1"/>
  <c r="L539" i="1"/>
  <c r="L538" i="1" s="1"/>
  <c r="I539" i="1"/>
  <c r="Q538" i="1"/>
  <c r="Q537" i="1" s="1"/>
  <c r="P538" i="1"/>
  <c r="O538" i="1"/>
  <c r="O537" i="1" s="1"/>
  <c r="N538" i="1"/>
  <c r="M538" i="1"/>
  <c r="M537" i="1" s="1"/>
  <c r="K538" i="1"/>
  <c r="K537" i="1" s="1"/>
  <c r="J538" i="1"/>
  <c r="I538" i="1"/>
  <c r="I537" i="1" s="1"/>
  <c r="P537" i="1"/>
  <c r="P536" i="1" s="1"/>
  <c r="N537" i="1"/>
  <c r="N536" i="1" s="1"/>
  <c r="L537" i="1"/>
  <c r="J537" i="1"/>
  <c r="J536" i="1" s="1"/>
  <c r="Q536" i="1"/>
  <c r="M536" i="1"/>
  <c r="I536" i="1"/>
  <c r="O535" i="1"/>
  <c r="L535" i="1"/>
  <c r="I535" i="1"/>
  <c r="P534" i="1"/>
  <c r="M534" i="1"/>
  <c r="M533" i="1" s="1"/>
  <c r="M532" i="1" s="1"/>
  <c r="I534" i="1"/>
  <c r="I533" i="1" s="1"/>
  <c r="I532" i="1" s="1"/>
  <c r="Q533" i="1"/>
  <c r="N533" i="1"/>
  <c r="N532" i="1" s="1"/>
  <c r="K533" i="1"/>
  <c r="J533" i="1"/>
  <c r="J532" i="1" s="1"/>
  <c r="Q532" i="1"/>
  <c r="K532" i="1"/>
  <c r="O531" i="1"/>
  <c r="L531" i="1"/>
  <c r="L530" i="1" s="1"/>
  <c r="I531" i="1"/>
  <c r="Q530" i="1"/>
  <c r="P530" i="1"/>
  <c r="O530" i="1"/>
  <c r="N530" i="1"/>
  <c r="M530" i="1"/>
  <c r="K530" i="1"/>
  <c r="J530" i="1"/>
  <c r="I530" i="1"/>
  <c r="Q529" i="1"/>
  <c r="O529" i="1"/>
  <c r="O528" i="1" s="1"/>
  <c r="N529" i="1"/>
  <c r="L529" i="1"/>
  <c r="K529" i="1"/>
  <c r="I529" i="1"/>
  <c r="I528" i="1" s="1"/>
  <c r="I527" i="1" s="1"/>
  <c r="Q528" i="1"/>
  <c r="P528" i="1"/>
  <c r="P527" i="1" s="1"/>
  <c r="N528" i="1"/>
  <c r="N527" i="1" s="1"/>
  <c r="M528" i="1"/>
  <c r="L528" i="1"/>
  <c r="L527" i="1" s="1"/>
  <c r="K528" i="1"/>
  <c r="J528" i="1"/>
  <c r="J527" i="1" s="1"/>
  <c r="Q527" i="1"/>
  <c r="O527" i="1"/>
  <c r="M527" i="1"/>
  <c r="K527" i="1"/>
  <c r="O526" i="1"/>
  <c r="L526" i="1"/>
  <c r="L525" i="1" s="1"/>
  <c r="I526" i="1"/>
  <c r="Q525" i="1"/>
  <c r="P525" i="1"/>
  <c r="O525" i="1"/>
  <c r="N525" i="1"/>
  <c r="M525" i="1"/>
  <c r="K525" i="1"/>
  <c r="J525" i="1"/>
  <c r="I525" i="1"/>
  <c r="O524" i="1"/>
  <c r="L524" i="1"/>
  <c r="L523" i="1" s="1"/>
  <c r="I524" i="1"/>
  <c r="Q523" i="1"/>
  <c r="Q522" i="1" s="1"/>
  <c r="P523" i="1"/>
  <c r="O523" i="1"/>
  <c r="O522" i="1" s="1"/>
  <c r="N523" i="1"/>
  <c r="M523" i="1"/>
  <c r="M522" i="1" s="1"/>
  <c r="K523" i="1"/>
  <c r="K522" i="1" s="1"/>
  <c r="J523" i="1"/>
  <c r="I523" i="1"/>
  <c r="I522" i="1" s="1"/>
  <c r="P522" i="1"/>
  <c r="N522" i="1"/>
  <c r="L522" i="1"/>
  <c r="J522" i="1"/>
  <c r="O521" i="1"/>
  <c r="O520" i="1" s="1"/>
  <c r="L521" i="1"/>
  <c r="I521" i="1"/>
  <c r="I520" i="1" s="1"/>
  <c r="Q520" i="1"/>
  <c r="P520" i="1"/>
  <c r="N520" i="1"/>
  <c r="M520" i="1"/>
  <c r="L520" i="1"/>
  <c r="K520" i="1"/>
  <c r="J520" i="1"/>
  <c r="O519" i="1"/>
  <c r="O518" i="1" s="1"/>
  <c r="L519" i="1"/>
  <c r="I519" i="1"/>
  <c r="I518" i="1" s="1"/>
  <c r="I515" i="1" s="1"/>
  <c r="Q518" i="1"/>
  <c r="P518" i="1"/>
  <c r="N518" i="1"/>
  <c r="M518" i="1"/>
  <c r="L518" i="1"/>
  <c r="K518" i="1"/>
  <c r="J518" i="1"/>
  <c r="O517" i="1"/>
  <c r="O516" i="1" s="1"/>
  <c r="O515" i="1" s="1"/>
  <c r="L517" i="1"/>
  <c r="I517" i="1"/>
  <c r="I516" i="1" s="1"/>
  <c r="Q516" i="1"/>
  <c r="P516" i="1"/>
  <c r="P515" i="1" s="1"/>
  <c r="N516" i="1"/>
  <c r="N515" i="1" s="1"/>
  <c r="M516" i="1"/>
  <c r="L516" i="1"/>
  <c r="L515" i="1" s="1"/>
  <c r="K516" i="1"/>
  <c r="J516" i="1"/>
  <c r="J515" i="1" s="1"/>
  <c r="Q515" i="1"/>
  <c r="M515" i="1"/>
  <c r="M511" i="1" s="1"/>
  <c r="K515" i="1"/>
  <c r="O514" i="1"/>
  <c r="L514" i="1"/>
  <c r="L513" i="1" s="1"/>
  <c r="L512" i="1" s="1"/>
  <c r="I514" i="1"/>
  <c r="Q513" i="1"/>
  <c r="Q512" i="1" s="1"/>
  <c r="P513" i="1"/>
  <c r="O513" i="1"/>
  <c r="O512" i="1" s="1"/>
  <c r="N513" i="1"/>
  <c r="M513" i="1"/>
  <c r="M512" i="1" s="1"/>
  <c r="K513" i="1"/>
  <c r="K512" i="1" s="1"/>
  <c r="J513" i="1"/>
  <c r="I513" i="1"/>
  <c r="I512" i="1" s="1"/>
  <c r="P512" i="1"/>
  <c r="N512" i="1"/>
  <c r="J512" i="1"/>
  <c r="K511" i="1"/>
  <c r="O510" i="1"/>
  <c r="L510" i="1"/>
  <c r="L509" i="1" s="1"/>
  <c r="I510" i="1"/>
  <c r="Q509" i="1"/>
  <c r="Q508" i="1" s="1"/>
  <c r="P509" i="1"/>
  <c r="O509" i="1"/>
  <c r="O508" i="1" s="1"/>
  <c r="N509" i="1"/>
  <c r="M509" i="1"/>
  <c r="M508" i="1" s="1"/>
  <c r="K509" i="1"/>
  <c r="K508" i="1" s="1"/>
  <c r="J509" i="1"/>
  <c r="I509" i="1"/>
  <c r="I508" i="1" s="1"/>
  <c r="P508" i="1"/>
  <c r="N508" i="1"/>
  <c r="L508" i="1"/>
  <c r="J508" i="1"/>
  <c r="O507" i="1"/>
  <c r="O506" i="1" s="1"/>
  <c r="O505" i="1" s="1"/>
  <c r="L507" i="1"/>
  <c r="I507" i="1"/>
  <c r="I506" i="1" s="1"/>
  <c r="I505" i="1" s="1"/>
  <c r="Q506" i="1"/>
  <c r="P506" i="1"/>
  <c r="P505" i="1" s="1"/>
  <c r="N506" i="1"/>
  <c r="N505" i="1" s="1"/>
  <c r="M506" i="1"/>
  <c r="L506" i="1"/>
  <c r="L505" i="1" s="1"/>
  <c r="K506" i="1"/>
  <c r="J506" i="1"/>
  <c r="J505" i="1" s="1"/>
  <c r="Q505" i="1"/>
  <c r="M505" i="1"/>
  <c r="K505" i="1"/>
  <c r="O504" i="1"/>
  <c r="L504" i="1"/>
  <c r="L503" i="1" s="1"/>
  <c r="L502" i="1" s="1"/>
  <c r="L501" i="1" s="1"/>
  <c r="L500" i="1" s="1"/>
  <c r="I504" i="1"/>
  <c r="Q503" i="1"/>
  <c r="Q502" i="1" s="1"/>
  <c r="P503" i="1"/>
  <c r="O503" i="1"/>
  <c r="O502" i="1" s="1"/>
  <c r="O501" i="1" s="1"/>
  <c r="O500" i="1" s="1"/>
  <c r="N503" i="1"/>
  <c r="M503" i="1"/>
  <c r="M502" i="1" s="1"/>
  <c r="K503" i="1"/>
  <c r="K502" i="1" s="1"/>
  <c r="K501" i="1" s="1"/>
  <c r="K500" i="1" s="1"/>
  <c r="J503" i="1"/>
  <c r="I503" i="1"/>
  <c r="I502" i="1" s="1"/>
  <c r="P502" i="1"/>
  <c r="N502" i="1"/>
  <c r="N501" i="1" s="1"/>
  <c r="N500" i="1" s="1"/>
  <c r="J502" i="1"/>
  <c r="J501" i="1" s="1"/>
  <c r="J500" i="1" s="1"/>
  <c r="O499" i="1"/>
  <c r="O498" i="1" s="1"/>
  <c r="O497" i="1" s="1"/>
  <c r="L499" i="1"/>
  <c r="I499" i="1"/>
  <c r="I498" i="1" s="1"/>
  <c r="I497" i="1" s="1"/>
  <c r="Q498" i="1"/>
  <c r="P498" i="1"/>
  <c r="P497" i="1" s="1"/>
  <c r="N498" i="1"/>
  <c r="N497" i="1" s="1"/>
  <c r="M498" i="1"/>
  <c r="L498" i="1"/>
  <c r="L497" i="1" s="1"/>
  <c r="K498" i="1"/>
  <c r="J498" i="1"/>
  <c r="J497" i="1" s="1"/>
  <c r="Q497" i="1"/>
  <c r="M497" i="1"/>
  <c r="K497" i="1"/>
  <c r="O496" i="1"/>
  <c r="L496" i="1"/>
  <c r="L495" i="1" s="1"/>
  <c r="L494" i="1" s="1"/>
  <c r="I496" i="1"/>
  <c r="Q495" i="1"/>
  <c r="Q494" i="1" s="1"/>
  <c r="P495" i="1"/>
  <c r="O495" i="1"/>
  <c r="O494" i="1" s="1"/>
  <c r="N495" i="1"/>
  <c r="M495" i="1"/>
  <c r="M494" i="1" s="1"/>
  <c r="K495" i="1"/>
  <c r="K494" i="1" s="1"/>
  <c r="K490" i="1" s="1"/>
  <c r="J495" i="1"/>
  <c r="I495" i="1"/>
  <c r="I494" i="1" s="1"/>
  <c r="P494" i="1"/>
  <c r="N494" i="1"/>
  <c r="N490" i="1" s="1"/>
  <c r="J494" i="1"/>
  <c r="J490" i="1" s="1"/>
  <c r="O493" i="1"/>
  <c r="O492" i="1" s="1"/>
  <c r="L493" i="1"/>
  <c r="I493" i="1"/>
  <c r="I492" i="1" s="1"/>
  <c r="I491" i="1" s="1"/>
  <c r="Q492" i="1"/>
  <c r="P492" i="1"/>
  <c r="P491" i="1" s="1"/>
  <c r="N492" i="1"/>
  <c r="N491" i="1" s="1"/>
  <c r="M492" i="1"/>
  <c r="L492" i="1"/>
  <c r="L491" i="1" s="1"/>
  <c r="K492" i="1"/>
  <c r="J492" i="1"/>
  <c r="J491" i="1" s="1"/>
  <c r="Q491" i="1"/>
  <c r="O491" i="1"/>
  <c r="M491" i="1"/>
  <c r="K491" i="1"/>
  <c r="P490" i="1"/>
  <c r="L490" i="1"/>
  <c r="O489" i="1"/>
  <c r="O488" i="1" s="1"/>
  <c r="L489" i="1"/>
  <c r="I489" i="1"/>
  <c r="I488" i="1" s="1"/>
  <c r="Q488" i="1"/>
  <c r="P488" i="1"/>
  <c r="N488" i="1"/>
  <c r="M488" i="1"/>
  <c r="L488" i="1"/>
  <c r="K488" i="1"/>
  <c r="J488" i="1"/>
  <c r="O487" i="1"/>
  <c r="O486" i="1" s="1"/>
  <c r="O485" i="1" s="1"/>
  <c r="L487" i="1"/>
  <c r="I487" i="1"/>
  <c r="I486" i="1" s="1"/>
  <c r="Q486" i="1"/>
  <c r="P486" i="1"/>
  <c r="P485" i="1" s="1"/>
  <c r="N486" i="1"/>
  <c r="N485" i="1" s="1"/>
  <c r="M486" i="1"/>
  <c r="L486" i="1"/>
  <c r="K486" i="1"/>
  <c r="J486" i="1"/>
  <c r="J485" i="1" s="1"/>
  <c r="Q485" i="1"/>
  <c r="M485" i="1"/>
  <c r="K485" i="1"/>
  <c r="I485" i="1"/>
  <c r="O484" i="1"/>
  <c r="L484" i="1"/>
  <c r="L483" i="1" s="1"/>
  <c r="I484" i="1"/>
  <c r="Q483" i="1"/>
  <c r="P483" i="1"/>
  <c r="O483" i="1"/>
  <c r="N483" i="1"/>
  <c r="M483" i="1"/>
  <c r="K483" i="1"/>
  <c r="J483" i="1"/>
  <c r="I483" i="1"/>
  <c r="Q482" i="1"/>
  <c r="P482" i="1"/>
  <c r="P481" i="1" s="1"/>
  <c r="O482" i="1"/>
  <c r="N482" i="1"/>
  <c r="N481" i="1" s="1"/>
  <c r="N474" i="1" s="1"/>
  <c r="M482" i="1"/>
  <c r="L482" i="1"/>
  <c r="L481" i="1" s="1"/>
  <c r="K482" i="1"/>
  <c r="J482" i="1"/>
  <c r="J481" i="1" s="1"/>
  <c r="I482" i="1"/>
  <c r="Q481" i="1"/>
  <c r="O481" i="1"/>
  <c r="M481" i="1"/>
  <c r="K481" i="1"/>
  <c r="I481" i="1"/>
  <c r="O480" i="1"/>
  <c r="L480" i="1"/>
  <c r="L479" i="1" s="1"/>
  <c r="I480" i="1"/>
  <c r="Q479" i="1"/>
  <c r="Q478" i="1" s="1"/>
  <c r="P479" i="1"/>
  <c r="O479" i="1"/>
  <c r="O478" i="1" s="1"/>
  <c r="N479" i="1"/>
  <c r="M479" i="1"/>
  <c r="M478" i="1" s="1"/>
  <c r="K479" i="1"/>
  <c r="K478" i="1" s="1"/>
  <c r="J479" i="1"/>
  <c r="I479" i="1"/>
  <c r="I478" i="1" s="1"/>
  <c r="P478" i="1"/>
  <c r="N478" i="1"/>
  <c r="L478" i="1"/>
  <c r="J478" i="1"/>
  <c r="J474" i="1" s="1"/>
  <c r="O477" i="1"/>
  <c r="O476" i="1" s="1"/>
  <c r="L477" i="1"/>
  <c r="I477" i="1"/>
  <c r="I476" i="1" s="1"/>
  <c r="Q476" i="1"/>
  <c r="P476" i="1"/>
  <c r="P475" i="1" s="1"/>
  <c r="N476" i="1"/>
  <c r="N475" i="1" s="1"/>
  <c r="M476" i="1"/>
  <c r="L476" i="1"/>
  <c r="L475" i="1" s="1"/>
  <c r="L474" i="1" s="1"/>
  <c r="K476" i="1"/>
  <c r="J476" i="1"/>
  <c r="J475" i="1" s="1"/>
  <c r="Q475" i="1"/>
  <c r="Q474" i="1" s="1"/>
  <c r="O475" i="1"/>
  <c r="O474" i="1" s="1"/>
  <c r="M475" i="1"/>
  <c r="K475" i="1"/>
  <c r="I475" i="1"/>
  <c r="P474" i="1"/>
  <c r="O473" i="1"/>
  <c r="O470" i="1" s="1"/>
  <c r="O469" i="1" s="1"/>
  <c r="L473" i="1"/>
  <c r="I473" i="1"/>
  <c r="O472" i="1"/>
  <c r="L472" i="1"/>
  <c r="L471" i="1" s="1"/>
  <c r="I472" i="1"/>
  <c r="I471" i="1" s="1"/>
  <c r="Q471" i="1"/>
  <c r="P471" i="1"/>
  <c r="O471" i="1"/>
  <c r="N471" i="1"/>
  <c r="M471" i="1"/>
  <c r="K471" i="1"/>
  <c r="J471" i="1"/>
  <c r="Q470" i="1"/>
  <c r="P470" i="1"/>
  <c r="P469" i="1" s="1"/>
  <c r="N470" i="1"/>
  <c r="M470" i="1"/>
  <c r="L470" i="1"/>
  <c r="L469" i="1" s="1"/>
  <c r="K470" i="1"/>
  <c r="K469" i="1" s="1"/>
  <c r="J470" i="1"/>
  <c r="I470" i="1"/>
  <c r="Q469" i="1"/>
  <c r="N469" i="1"/>
  <c r="M469" i="1"/>
  <c r="M461" i="1" s="1"/>
  <c r="J469" i="1"/>
  <c r="I469" i="1"/>
  <c r="O468" i="1"/>
  <c r="O467" i="1" s="1"/>
  <c r="O466" i="1" s="1"/>
  <c r="O461" i="1" s="1"/>
  <c r="L468" i="1"/>
  <c r="I468" i="1"/>
  <c r="Q467" i="1"/>
  <c r="Q466" i="1" s="1"/>
  <c r="P467" i="1"/>
  <c r="P466" i="1" s="1"/>
  <c r="P461" i="1" s="1"/>
  <c r="N467" i="1"/>
  <c r="M467" i="1"/>
  <c r="M466" i="1" s="1"/>
  <c r="L467" i="1"/>
  <c r="L466" i="1" s="1"/>
  <c r="L461" i="1" s="1"/>
  <c r="K467" i="1"/>
  <c r="J467" i="1"/>
  <c r="I467" i="1"/>
  <c r="I466" i="1" s="1"/>
  <c r="N466" i="1"/>
  <c r="N461" i="1" s="1"/>
  <c r="K466" i="1"/>
  <c r="K461" i="1" s="1"/>
  <c r="J466" i="1"/>
  <c r="J461" i="1" s="1"/>
  <c r="J460" i="1" s="1"/>
  <c r="O465" i="1"/>
  <c r="L465" i="1"/>
  <c r="L464" i="1" s="1"/>
  <c r="I465" i="1"/>
  <c r="I464" i="1" s="1"/>
  <c r="Q464" i="1"/>
  <c r="P464" i="1"/>
  <c r="O464" i="1"/>
  <c r="N464" i="1"/>
  <c r="M464" i="1"/>
  <c r="K464" i="1"/>
  <c r="J464" i="1"/>
  <c r="P463" i="1"/>
  <c r="O463" i="1"/>
  <c r="O462" i="1" s="1"/>
  <c r="M463" i="1"/>
  <c r="I463" i="1"/>
  <c r="Q462" i="1"/>
  <c r="P462" i="1"/>
  <c r="N462" i="1"/>
  <c r="K462" i="1"/>
  <c r="J462" i="1"/>
  <c r="I462" i="1"/>
  <c r="Q461" i="1"/>
  <c r="Q460" i="1" s="1"/>
  <c r="I461" i="1"/>
  <c r="N460" i="1"/>
  <c r="O459" i="1"/>
  <c r="L459" i="1"/>
  <c r="L458" i="1" s="1"/>
  <c r="L457" i="1" s="1"/>
  <c r="I459" i="1"/>
  <c r="I458" i="1" s="1"/>
  <c r="I457" i="1" s="1"/>
  <c r="Q458" i="1"/>
  <c r="Q457" i="1" s="1"/>
  <c r="P458" i="1"/>
  <c r="O458" i="1"/>
  <c r="N458" i="1"/>
  <c r="N457" i="1" s="1"/>
  <c r="M458" i="1"/>
  <c r="M457" i="1" s="1"/>
  <c r="K458" i="1"/>
  <c r="J458" i="1"/>
  <c r="J457" i="1" s="1"/>
  <c r="P457" i="1"/>
  <c r="O457" i="1"/>
  <c r="K457" i="1"/>
  <c r="O456" i="1"/>
  <c r="L456" i="1"/>
  <c r="L455" i="1" s="1"/>
  <c r="I456" i="1"/>
  <c r="I455" i="1" s="1"/>
  <c r="I454" i="1" s="1"/>
  <c r="Q455" i="1"/>
  <c r="P455" i="1"/>
  <c r="O455" i="1"/>
  <c r="O454" i="1" s="1"/>
  <c r="N455" i="1"/>
  <c r="N454" i="1" s="1"/>
  <c r="M455" i="1"/>
  <c r="K455" i="1"/>
  <c r="K454" i="1" s="1"/>
  <c r="J455" i="1"/>
  <c r="J454" i="1" s="1"/>
  <c r="Q454" i="1"/>
  <c r="P454" i="1"/>
  <c r="M454" i="1"/>
  <c r="L454" i="1"/>
  <c r="O453" i="1"/>
  <c r="O452" i="1" s="1"/>
  <c r="O451" i="1" s="1"/>
  <c r="L453" i="1"/>
  <c r="I453" i="1"/>
  <c r="Q452" i="1"/>
  <c r="P452" i="1"/>
  <c r="P451" i="1" s="1"/>
  <c r="N452" i="1"/>
  <c r="M452" i="1"/>
  <c r="L452" i="1"/>
  <c r="L451" i="1" s="1"/>
  <c r="K452" i="1"/>
  <c r="K451" i="1" s="1"/>
  <c r="J452" i="1"/>
  <c r="I452" i="1"/>
  <c r="Q451" i="1"/>
  <c r="Q431" i="1" s="1"/>
  <c r="N451" i="1"/>
  <c r="N431" i="1" s="1"/>
  <c r="N430" i="1" s="1"/>
  <c r="M451" i="1"/>
  <c r="M431" i="1" s="1"/>
  <c r="J451" i="1"/>
  <c r="J431" i="1" s="1"/>
  <c r="J430" i="1" s="1"/>
  <c r="I451" i="1"/>
  <c r="I431" i="1" s="1"/>
  <c r="O450" i="1"/>
  <c r="O449" i="1" s="1"/>
  <c r="O448" i="1" s="1"/>
  <c r="L450" i="1"/>
  <c r="I450" i="1"/>
  <c r="Q449" i="1"/>
  <c r="Q448" i="1" s="1"/>
  <c r="P449" i="1"/>
  <c r="P448" i="1" s="1"/>
  <c r="N449" i="1"/>
  <c r="M449" i="1"/>
  <c r="M448" i="1" s="1"/>
  <c r="L449" i="1"/>
  <c r="L448" i="1" s="1"/>
  <c r="K449" i="1"/>
  <c r="J449" i="1"/>
  <c r="I449" i="1"/>
  <c r="I448" i="1" s="1"/>
  <c r="N448" i="1"/>
  <c r="K448" i="1"/>
  <c r="J448" i="1"/>
  <c r="O447" i="1"/>
  <c r="L447" i="1"/>
  <c r="L446" i="1" s="1"/>
  <c r="L445" i="1" s="1"/>
  <c r="I447" i="1"/>
  <c r="I446" i="1" s="1"/>
  <c r="I445" i="1" s="1"/>
  <c r="Q446" i="1"/>
  <c r="Q445" i="1" s="1"/>
  <c r="P446" i="1"/>
  <c r="O446" i="1"/>
  <c r="N446" i="1"/>
  <c r="N445" i="1" s="1"/>
  <c r="M446" i="1"/>
  <c r="M445" i="1" s="1"/>
  <c r="K446" i="1"/>
  <c r="J446" i="1"/>
  <c r="J445" i="1" s="1"/>
  <c r="P445" i="1"/>
  <c r="O445" i="1"/>
  <c r="K445" i="1"/>
  <c r="O444" i="1"/>
  <c r="L444" i="1"/>
  <c r="L443" i="1" s="1"/>
  <c r="I444" i="1"/>
  <c r="I443" i="1" s="1"/>
  <c r="Q443" i="1"/>
  <c r="P443" i="1"/>
  <c r="O443" i="1"/>
  <c r="N443" i="1"/>
  <c r="M443" i="1"/>
  <c r="K443" i="1"/>
  <c r="J443" i="1"/>
  <c r="O442" i="1"/>
  <c r="L442" i="1"/>
  <c r="L441" i="1" s="1"/>
  <c r="I442" i="1"/>
  <c r="I441" i="1" s="1"/>
  <c r="I440" i="1" s="1"/>
  <c r="Q441" i="1"/>
  <c r="P441" i="1"/>
  <c r="O441" i="1"/>
  <c r="O440" i="1" s="1"/>
  <c r="N441" i="1"/>
  <c r="N440" i="1" s="1"/>
  <c r="M441" i="1"/>
  <c r="K441" i="1"/>
  <c r="J441" i="1"/>
  <c r="J440" i="1" s="1"/>
  <c r="Q440" i="1"/>
  <c r="P440" i="1"/>
  <c r="M440" i="1"/>
  <c r="L440" i="1"/>
  <c r="O439" i="1"/>
  <c r="O438" i="1" s="1"/>
  <c r="O437" i="1" s="1"/>
  <c r="L439" i="1"/>
  <c r="I439" i="1"/>
  <c r="Q438" i="1"/>
  <c r="P438" i="1"/>
  <c r="P437" i="1" s="1"/>
  <c r="N438" i="1"/>
  <c r="M438" i="1"/>
  <c r="L438" i="1"/>
  <c r="L437" i="1" s="1"/>
  <c r="K438" i="1"/>
  <c r="K437" i="1" s="1"/>
  <c r="J438" i="1"/>
  <c r="I438" i="1"/>
  <c r="Q437" i="1"/>
  <c r="N437" i="1"/>
  <c r="M437" i="1"/>
  <c r="J437" i="1"/>
  <c r="I437" i="1"/>
  <c r="O436" i="1"/>
  <c r="O435" i="1" s="1"/>
  <c r="L436" i="1"/>
  <c r="I436" i="1"/>
  <c r="Q435" i="1"/>
  <c r="P435" i="1"/>
  <c r="N435" i="1"/>
  <c r="M435" i="1"/>
  <c r="L435" i="1"/>
  <c r="K435" i="1"/>
  <c r="J435" i="1"/>
  <c r="I435" i="1"/>
  <c r="O434" i="1"/>
  <c r="M434" i="1"/>
  <c r="L434" i="1"/>
  <c r="L433" i="1" s="1"/>
  <c r="L432" i="1" s="1"/>
  <c r="I434" i="1"/>
  <c r="I433" i="1" s="1"/>
  <c r="I432" i="1" s="1"/>
  <c r="Q433" i="1"/>
  <c r="Q432" i="1" s="1"/>
  <c r="P433" i="1"/>
  <c r="O433" i="1"/>
  <c r="N433" i="1"/>
  <c r="N432" i="1" s="1"/>
  <c r="M433" i="1"/>
  <c r="M432" i="1" s="1"/>
  <c r="K433" i="1"/>
  <c r="J433" i="1"/>
  <c r="J432" i="1" s="1"/>
  <c r="P432" i="1"/>
  <c r="O432" i="1"/>
  <c r="K432" i="1"/>
  <c r="P431" i="1"/>
  <c r="P430" i="1" s="1"/>
  <c r="L431" i="1"/>
  <c r="L430" i="1" s="1"/>
  <c r="Q430" i="1"/>
  <c r="M430" i="1"/>
  <c r="I430" i="1"/>
  <c r="O429" i="1"/>
  <c r="O428" i="1" s="1"/>
  <c r="O427" i="1" s="1"/>
  <c r="L429" i="1"/>
  <c r="I429" i="1"/>
  <c r="Q428" i="1"/>
  <c r="Q427" i="1" s="1"/>
  <c r="Q426" i="1" s="1"/>
  <c r="P428" i="1"/>
  <c r="P427" i="1" s="1"/>
  <c r="P426" i="1" s="1"/>
  <c r="N428" i="1"/>
  <c r="M428" i="1"/>
  <c r="M427" i="1" s="1"/>
  <c r="M426" i="1" s="1"/>
  <c r="L428" i="1"/>
  <c r="L427" i="1" s="1"/>
  <c r="L426" i="1" s="1"/>
  <c r="K428" i="1"/>
  <c r="J428" i="1"/>
  <c r="I428" i="1"/>
  <c r="I427" i="1" s="1"/>
  <c r="I426" i="1" s="1"/>
  <c r="N427" i="1"/>
  <c r="N426" i="1" s="1"/>
  <c r="K427" i="1"/>
  <c r="J427" i="1"/>
  <c r="J426" i="1" s="1"/>
  <c r="O426" i="1"/>
  <c r="K426" i="1"/>
  <c r="O425" i="1"/>
  <c r="L425" i="1"/>
  <c r="L424" i="1" s="1"/>
  <c r="I425" i="1"/>
  <c r="I424" i="1" s="1"/>
  <c r="I423" i="1" s="1"/>
  <c r="I413" i="1" s="1"/>
  <c r="Q424" i="1"/>
  <c r="P424" i="1"/>
  <c r="O424" i="1"/>
  <c r="O423" i="1" s="1"/>
  <c r="O413" i="1" s="1"/>
  <c r="O412" i="1" s="1"/>
  <c r="N424" i="1"/>
  <c r="N423" i="1" s="1"/>
  <c r="N413" i="1" s="1"/>
  <c r="N412" i="1" s="1"/>
  <c r="M424" i="1"/>
  <c r="K424" i="1"/>
  <c r="K423" i="1" s="1"/>
  <c r="K413" i="1" s="1"/>
  <c r="J424" i="1"/>
  <c r="J423" i="1" s="1"/>
  <c r="J413" i="1" s="1"/>
  <c r="J412" i="1" s="1"/>
  <c r="Q423" i="1"/>
  <c r="P423" i="1"/>
  <c r="M423" i="1"/>
  <c r="L423" i="1"/>
  <c r="L413" i="1" s="1"/>
  <c r="L412" i="1" s="1"/>
  <c r="O422" i="1"/>
  <c r="O421" i="1" s="1"/>
  <c r="O420" i="1" s="1"/>
  <c r="L422" i="1"/>
  <c r="I422" i="1"/>
  <c r="Q421" i="1"/>
  <c r="P421" i="1"/>
  <c r="P420" i="1" s="1"/>
  <c r="N421" i="1"/>
  <c r="M421" i="1"/>
  <c r="L421" i="1"/>
  <c r="L420" i="1" s="1"/>
  <c r="K421" i="1"/>
  <c r="K420" i="1" s="1"/>
  <c r="J421" i="1"/>
  <c r="I421" i="1"/>
  <c r="Q420" i="1"/>
  <c r="N420" i="1"/>
  <c r="M420" i="1"/>
  <c r="J420" i="1"/>
  <c r="I420" i="1"/>
  <c r="O419" i="1"/>
  <c r="O418" i="1" s="1"/>
  <c r="O417" i="1" s="1"/>
  <c r="L419" i="1"/>
  <c r="I419" i="1"/>
  <c r="Q418" i="1"/>
  <c r="Q417" i="1" s="1"/>
  <c r="P418" i="1"/>
  <c r="P417" i="1" s="1"/>
  <c r="N418" i="1"/>
  <c r="M418" i="1"/>
  <c r="M417" i="1" s="1"/>
  <c r="L418" i="1"/>
  <c r="L417" i="1" s="1"/>
  <c r="K418" i="1"/>
  <c r="J418" i="1"/>
  <c r="I418" i="1"/>
  <c r="I417" i="1" s="1"/>
  <c r="N417" i="1"/>
  <c r="K417" i="1"/>
  <c r="J417" i="1"/>
  <c r="O416" i="1"/>
  <c r="L416" i="1"/>
  <c r="L415" i="1" s="1"/>
  <c r="L414" i="1" s="1"/>
  <c r="I416" i="1"/>
  <c r="I415" i="1" s="1"/>
  <c r="I414" i="1" s="1"/>
  <c r="Q415" i="1"/>
  <c r="Q414" i="1" s="1"/>
  <c r="P415" i="1"/>
  <c r="O415" i="1"/>
  <c r="N415" i="1"/>
  <c r="N414" i="1" s="1"/>
  <c r="M415" i="1"/>
  <c r="M414" i="1" s="1"/>
  <c r="K415" i="1"/>
  <c r="J415" i="1"/>
  <c r="J414" i="1" s="1"/>
  <c r="P414" i="1"/>
  <c r="O414" i="1"/>
  <c r="K414" i="1"/>
  <c r="Q413" i="1"/>
  <c r="P413" i="1"/>
  <c r="P412" i="1" s="1"/>
  <c r="M413" i="1"/>
  <c r="Q412" i="1"/>
  <c r="M412" i="1"/>
  <c r="I412" i="1"/>
  <c r="O411" i="1"/>
  <c r="L411" i="1"/>
  <c r="J411" i="1"/>
  <c r="I411" i="1"/>
  <c r="I410" i="1" s="1"/>
  <c r="I409" i="1" s="1"/>
  <c r="I408" i="1" s="1"/>
  <c r="Q410" i="1"/>
  <c r="Q409" i="1" s="1"/>
  <c r="Q408" i="1" s="1"/>
  <c r="P410" i="1"/>
  <c r="O410" i="1"/>
  <c r="N410" i="1"/>
  <c r="N409" i="1" s="1"/>
  <c r="N408" i="1" s="1"/>
  <c r="M410" i="1"/>
  <c r="M409" i="1" s="1"/>
  <c r="M408" i="1" s="1"/>
  <c r="L410" i="1"/>
  <c r="K410" i="1"/>
  <c r="J410" i="1"/>
  <c r="J409" i="1" s="1"/>
  <c r="J408" i="1" s="1"/>
  <c r="P409" i="1"/>
  <c r="O409" i="1"/>
  <c r="O408" i="1" s="1"/>
  <c r="L409" i="1"/>
  <c r="K409" i="1"/>
  <c r="K408" i="1" s="1"/>
  <c r="P408" i="1"/>
  <c r="L408" i="1"/>
  <c r="O407" i="1"/>
  <c r="O406" i="1" s="1"/>
  <c r="L407" i="1"/>
  <c r="I407" i="1"/>
  <c r="Q406" i="1"/>
  <c r="P406" i="1"/>
  <c r="N406" i="1"/>
  <c r="M406" i="1"/>
  <c r="L406" i="1"/>
  <c r="K406" i="1"/>
  <c r="J406" i="1"/>
  <c r="I406" i="1"/>
  <c r="O405" i="1"/>
  <c r="L405" i="1"/>
  <c r="I405" i="1"/>
  <c r="Q404" i="1"/>
  <c r="P404" i="1"/>
  <c r="P403" i="1" s="1"/>
  <c r="P402" i="1" s="1"/>
  <c r="P401" i="1" s="1"/>
  <c r="N404" i="1"/>
  <c r="M404" i="1"/>
  <c r="L404" i="1"/>
  <c r="K404" i="1"/>
  <c r="J404" i="1"/>
  <c r="I404" i="1"/>
  <c r="Q403" i="1"/>
  <c r="Q402" i="1" s="1"/>
  <c r="Q401" i="1" s="1"/>
  <c r="N403" i="1"/>
  <c r="M403" i="1"/>
  <c r="M402" i="1" s="1"/>
  <c r="M401" i="1" s="1"/>
  <c r="L403" i="1"/>
  <c r="L402" i="1" s="1"/>
  <c r="K403" i="1"/>
  <c r="J403" i="1"/>
  <c r="I403" i="1"/>
  <c r="I402" i="1" s="1"/>
  <c r="I401" i="1" s="1"/>
  <c r="N402" i="1"/>
  <c r="N401" i="1" s="1"/>
  <c r="K402" i="1"/>
  <c r="J402" i="1"/>
  <c r="J401" i="1" s="1"/>
  <c r="K401" i="1"/>
  <c r="O400" i="1"/>
  <c r="L400" i="1"/>
  <c r="L399" i="1" s="1"/>
  <c r="I400" i="1"/>
  <c r="I399" i="1" s="1"/>
  <c r="I398" i="1" s="1"/>
  <c r="Q399" i="1"/>
  <c r="P399" i="1"/>
  <c r="O399" i="1"/>
  <c r="O398" i="1" s="1"/>
  <c r="N399" i="1"/>
  <c r="N398" i="1" s="1"/>
  <c r="M399" i="1"/>
  <c r="K399" i="1"/>
  <c r="K398" i="1" s="1"/>
  <c r="J399" i="1"/>
  <c r="J398" i="1" s="1"/>
  <c r="Q398" i="1"/>
  <c r="P398" i="1"/>
  <c r="M398" i="1"/>
  <c r="L398" i="1"/>
  <c r="O397" i="1"/>
  <c r="O396" i="1" s="1"/>
  <c r="L397" i="1"/>
  <c r="I397" i="1"/>
  <c r="Q396" i="1"/>
  <c r="P396" i="1"/>
  <c r="N396" i="1"/>
  <c r="M396" i="1"/>
  <c r="L396" i="1"/>
  <c r="K396" i="1"/>
  <c r="J396" i="1"/>
  <c r="I396" i="1"/>
  <c r="O395" i="1"/>
  <c r="O394" i="1" s="1"/>
  <c r="O393" i="1" s="1"/>
  <c r="O392" i="1" s="1"/>
  <c r="L395" i="1"/>
  <c r="I395" i="1"/>
  <c r="Q394" i="1"/>
  <c r="P394" i="1"/>
  <c r="P393" i="1" s="1"/>
  <c r="P392" i="1" s="1"/>
  <c r="N394" i="1"/>
  <c r="M394" i="1"/>
  <c r="L394" i="1"/>
  <c r="L393" i="1" s="1"/>
  <c r="L392" i="1" s="1"/>
  <c r="K394" i="1"/>
  <c r="K393" i="1" s="1"/>
  <c r="K392" i="1" s="1"/>
  <c r="J394" i="1"/>
  <c r="I394" i="1"/>
  <c r="Q393" i="1"/>
  <c r="Q392" i="1" s="1"/>
  <c r="N393" i="1"/>
  <c r="M393" i="1"/>
  <c r="M392" i="1" s="1"/>
  <c r="J393" i="1"/>
  <c r="I393" i="1"/>
  <c r="I392" i="1" s="1"/>
  <c r="N392" i="1"/>
  <c r="J392" i="1"/>
  <c r="O391" i="1"/>
  <c r="L391" i="1"/>
  <c r="L390" i="1" s="1"/>
  <c r="L389" i="1" s="1"/>
  <c r="I391" i="1"/>
  <c r="I390" i="1" s="1"/>
  <c r="I389" i="1" s="1"/>
  <c r="I388" i="1" s="1"/>
  <c r="I387" i="1" s="1"/>
  <c r="Q390" i="1"/>
  <c r="Q389" i="1" s="1"/>
  <c r="Q388" i="1" s="1"/>
  <c r="P390" i="1"/>
  <c r="O390" i="1"/>
  <c r="N390" i="1"/>
  <c r="N389" i="1" s="1"/>
  <c r="N388" i="1" s="1"/>
  <c r="N387" i="1" s="1"/>
  <c r="M390" i="1"/>
  <c r="M389" i="1" s="1"/>
  <c r="M388" i="1" s="1"/>
  <c r="M387" i="1" s="1"/>
  <c r="K390" i="1"/>
  <c r="J390" i="1"/>
  <c r="J389" i="1" s="1"/>
  <c r="J388" i="1" s="1"/>
  <c r="P389" i="1"/>
  <c r="O389" i="1"/>
  <c r="O388" i="1" s="1"/>
  <c r="K389" i="1"/>
  <c r="K388" i="1" s="1"/>
  <c r="P388" i="1"/>
  <c r="L388" i="1"/>
  <c r="L387" i="1" s="1"/>
  <c r="Q387" i="1"/>
  <c r="O386" i="1"/>
  <c r="O385" i="1" s="1"/>
  <c r="O384" i="1" s="1"/>
  <c r="L386" i="1"/>
  <c r="I386" i="1"/>
  <c r="Q385" i="1"/>
  <c r="Q384" i="1" s="1"/>
  <c r="P385" i="1"/>
  <c r="N385" i="1"/>
  <c r="M385" i="1"/>
  <c r="M384" i="1" s="1"/>
  <c r="L385" i="1"/>
  <c r="K385" i="1"/>
  <c r="J385" i="1"/>
  <c r="I385" i="1"/>
  <c r="I384" i="1" s="1"/>
  <c r="P384" i="1"/>
  <c r="N384" i="1"/>
  <c r="L384" i="1"/>
  <c r="K384" i="1"/>
  <c r="J384" i="1"/>
  <c r="O383" i="1"/>
  <c r="L383" i="1"/>
  <c r="L382" i="1" s="1"/>
  <c r="L381" i="1" s="1"/>
  <c r="I383" i="1"/>
  <c r="I382" i="1" s="1"/>
  <c r="I381" i="1" s="1"/>
  <c r="Q382" i="1"/>
  <c r="P382" i="1"/>
  <c r="O382" i="1"/>
  <c r="N382" i="1"/>
  <c r="N381" i="1" s="1"/>
  <c r="M382" i="1"/>
  <c r="K382" i="1"/>
  <c r="J382" i="1"/>
  <c r="J381" i="1" s="1"/>
  <c r="Q381" i="1"/>
  <c r="P381" i="1"/>
  <c r="O381" i="1"/>
  <c r="M381" i="1"/>
  <c r="K381" i="1"/>
  <c r="O380" i="1"/>
  <c r="L380" i="1"/>
  <c r="L379" i="1" s="1"/>
  <c r="L378" i="1" s="1"/>
  <c r="I380" i="1"/>
  <c r="Q379" i="1"/>
  <c r="P379" i="1"/>
  <c r="O379" i="1"/>
  <c r="O378" i="1" s="1"/>
  <c r="N379" i="1"/>
  <c r="M379" i="1"/>
  <c r="K379" i="1"/>
  <c r="K378" i="1" s="1"/>
  <c r="J379" i="1"/>
  <c r="I379" i="1"/>
  <c r="Q378" i="1"/>
  <c r="P378" i="1"/>
  <c r="N378" i="1"/>
  <c r="M378" i="1"/>
  <c r="J378" i="1"/>
  <c r="I378" i="1"/>
  <c r="O377" i="1"/>
  <c r="O376" i="1" s="1"/>
  <c r="O375" i="1" s="1"/>
  <c r="L377" i="1"/>
  <c r="I377" i="1"/>
  <c r="Q376" i="1"/>
  <c r="P376" i="1"/>
  <c r="P375" i="1" s="1"/>
  <c r="N376" i="1"/>
  <c r="M376" i="1"/>
  <c r="L376" i="1"/>
  <c r="L375" i="1" s="1"/>
  <c r="K376" i="1"/>
  <c r="J376" i="1"/>
  <c r="I376" i="1"/>
  <c r="Q375" i="1"/>
  <c r="N375" i="1"/>
  <c r="M375" i="1"/>
  <c r="K375" i="1"/>
  <c r="J375" i="1"/>
  <c r="I375" i="1"/>
  <c r="O374" i="1"/>
  <c r="L374" i="1"/>
  <c r="I374" i="1"/>
  <c r="Q373" i="1"/>
  <c r="Q372" i="1" s="1"/>
  <c r="Q371" i="1" s="1"/>
  <c r="P373" i="1"/>
  <c r="O373" i="1"/>
  <c r="N373" i="1"/>
  <c r="M373" i="1"/>
  <c r="M372" i="1" s="1"/>
  <c r="M371" i="1" s="1"/>
  <c r="L373" i="1"/>
  <c r="K373" i="1"/>
  <c r="J373" i="1"/>
  <c r="I373" i="1"/>
  <c r="I372" i="1" s="1"/>
  <c r="I371" i="1" s="1"/>
  <c r="P372" i="1"/>
  <c r="O372" i="1"/>
  <c r="N372" i="1"/>
  <c r="N371" i="1" s="1"/>
  <c r="L372" i="1"/>
  <c r="K372" i="1"/>
  <c r="J372" i="1"/>
  <c r="J371" i="1" s="1"/>
  <c r="P371" i="1"/>
  <c r="O371" i="1"/>
  <c r="L371" i="1"/>
  <c r="K371" i="1"/>
  <c r="O370" i="1"/>
  <c r="L370" i="1"/>
  <c r="L369" i="1" s="1"/>
  <c r="L368" i="1" s="1"/>
  <c r="L364" i="1" s="1"/>
  <c r="I370" i="1"/>
  <c r="Q369" i="1"/>
  <c r="P369" i="1"/>
  <c r="O369" i="1"/>
  <c r="O368" i="1" s="1"/>
  <c r="O364" i="1" s="1"/>
  <c r="O347" i="1" s="1"/>
  <c r="N369" i="1"/>
  <c r="M369" i="1"/>
  <c r="K369" i="1"/>
  <c r="K368" i="1" s="1"/>
  <c r="K364" i="1" s="1"/>
  <c r="K347" i="1" s="1"/>
  <c r="J369" i="1"/>
  <c r="I369" i="1"/>
  <c r="Q368" i="1"/>
  <c r="P368" i="1"/>
  <c r="N368" i="1"/>
  <c r="M368" i="1"/>
  <c r="J368" i="1"/>
  <c r="I368" i="1"/>
  <c r="P367" i="1"/>
  <c r="M367" i="1"/>
  <c r="L367" i="1"/>
  <c r="L366" i="1" s="1"/>
  <c r="L365" i="1" s="1"/>
  <c r="I367" i="1"/>
  <c r="I366" i="1" s="1"/>
  <c r="I365" i="1" s="1"/>
  <c r="Q366" i="1"/>
  <c r="N366" i="1"/>
  <c r="N365" i="1" s="1"/>
  <c r="M366" i="1"/>
  <c r="K366" i="1"/>
  <c r="J366" i="1"/>
  <c r="J365" i="1" s="1"/>
  <c r="Q365" i="1"/>
  <c r="M365" i="1"/>
  <c r="K365" i="1"/>
  <c r="Q364" i="1"/>
  <c r="P364" i="1"/>
  <c r="N364" i="1"/>
  <c r="M364" i="1"/>
  <c r="J364" i="1"/>
  <c r="I364" i="1"/>
  <c r="O363" i="1"/>
  <c r="O362" i="1" s="1"/>
  <c r="O361" i="1" s="1"/>
  <c r="O360" i="1" s="1"/>
  <c r="L363" i="1"/>
  <c r="I363" i="1"/>
  <c r="Q362" i="1"/>
  <c r="P362" i="1"/>
  <c r="P361" i="1" s="1"/>
  <c r="P360" i="1" s="1"/>
  <c r="P359" i="1" s="1"/>
  <c r="N362" i="1"/>
  <c r="M362" i="1"/>
  <c r="L362" i="1"/>
  <c r="L361" i="1" s="1"/>
  <c r="L360" i="1" s="1"/>
  <c r="L359" i="1" s="1"/>
  <c r="K362" i="1"/>
  <c r="J362" i="1"/>
  <c r="I362" i="1"/>
  <c r="Q361" i="1"/>
  <c r="Q360" i="1" s="1"/>
  <c r="Q359" i="1" s="1"/>
  <c r="N361" i="1"/>
  <c r="M361" i="1"/>
  <c r="M360" i="1" s="1"/>
  <c r="M359" i="1" s="1"/>
  <c r="K361" i="1"/>
  <c r="J361" i="1"/>
  <c r="I361" i="1"/>
  <c r="I360" i="1" s="1"/>
  <c r="I359" i="1" s="1"/>
  <c r="N360" i="1"/>
  <c r="N359" i="1" s="1"/>
  <c r="K360" i="1"/>
  <c r="J360" i="1"/>
  <c r="J359" i="1" s="1"/>
  <c r="O359" i="1"/>
  <c r="K359" i="1"/>
  <c r="O358" i="1"/>
  <c r="L358" i="1"/>
  <c r="L357" i="1" s="1"/>
  <c r="L356" i="1" s="1"/>
  <c r="L355" i="1" s="1"/>
  <c r="I358" i="1"/>
  <c r="Q357" i="1"/>
  <c r="P357" i="1"/>
  <c r="O357" i="1"/>
  <c r="O356" i="1" s="1"/>
  <c r="O355" i="1" s="1"/>
  <c r="N357" i="1"/>
  <c r="M357" i="1"/>
  <c r="K357" i="1"/>
  <c r="K356" i="1" s="1"/>
  <c r="K355" i="1" s="1"/>
  <c r="J357" i="1"/>
  <c r="I357" i="1"/>
  <c r="Q356" i="1"/>
  <c r="P356" i="1"/>
  <c r="P355" i="1" s="1"/>
  <c r="N356" i="1"/>
  <c r="M356" i="1"/>
  <c r="J356" i="1"/>
  <c r="I356" i="1"/>
  <c r="Q355" i="1"/>
  <c r="N355" i="1"/>
  <c r="M355" i="1"/>
  <c r="J355" i="1"/>
  <c r="I355" i="1"/>
  <c r="O354" i="1"/>
  <c r="L354" i="1"/>
  <c r="I354" i="1"/>
  <c r="Q353" i="1"/>
  <c r="Q348" i="1" s="1"/>
  <c r="P353" i="1"/>
  <c r="O353" i="1"/>
  <c r="N353" i="1"/>
  <c r="N348" i="1" s="1"/>
  <c r="M353" i="1"/>
  <c r="M348" i="1" s="1"/>
  <c r="L353" i="1"/>
  <c r="K353" i="1"/>
  <c r="J353" i="1"/>
  <c r="J348" i="1" s="1"/>
  <c r="J347" i="1" s="1"/>
  <c r="I353" i="1"/>
  <c r="I348" i="1" s="1"/>
  <c r="I347" i="1" s="1"/>
  <c r="O352" i="1"/>
  <c r="L352" i="1"/>
  <c r="I352" i="1"/>
  <c r="Q351" i="1"/>
  <c r="Q350" i="1" s="1"/>
  <c r="Q349" i="1" s="1"/>
  <c r="P351" i="1"/>
  <c r="O351" i="1"/>
  <c r="N351" i="1"/>
  <c r="M351" i="1"/>
  <c r="M350" i="1" s="1"/>
  <c r="M349" i="1" s="1"/>
  <c r="L351" i="1"/>
  <c r="K351" i="1"/>
  <c r="J351" i="1"/>
  <c r="I351" i="1"/>
  <c r="I350" i="1" s="1"/>
  <c r="I349" i="1" s="1"/>
  <c r="P350" i="1"/>
  <c r="O350" i="1"/>
  <c r="N350" i="1"/>
  <c r="N349" i="1" s="1"/>
  <c r="L350" i="1"/>
  <c r="K350" i="1"/>
  <c r="J350" i="1"/>
  <c r="J349" i="1" s="1"/>
  <c r="P349" i="1"/>
  <c r="O349" i="1"/>
  <c r="L349" i="1"/>
  <c r="K349" i="1"/>
  <c r="P348" i="1"/>
  <c r="O348" i="1"/>
  <c r="L348" i="1"/>
  <c r="K348" i="1"/>
  <c r="Q347" i="1"/>
  <c r="M347" i="1"/>
  <c r="O346" i="1"/>
  <c r="L346" i="1"/>
  <c r="I346" i="1"/>
  <c r="O345" i="1"/>
  <c r="O344" i="1" s="1"/>
  <c r="O343" i="1" s="1"/>
  <c r="L345" i="1"/>
  <c r="I345" i="1"/>
  <c r="Q344" i="1"/>
  <c r="P344" i="1"/>
  <c r="P343" i="1" s="1"/>
  <c r="N344" i="1"/>
  <c r="M344" i="1"/>
  <c r="L344" i="1"/>
  <c r="L343" i="1" s="1"/>
  <c r="K344" i="1"/>
  <c r="J344" i="1"/>
  <c r="I344" i="1"/>
  <c r="Q343" i="1"/>
  <c r="N343" i="1"/>
  <c r="M343" i="1"/>
  <c r="K343" i="1"/>
  <c r="J343" i="1"/>
  <c r="I343" i="1"/>
  <c r="Q342" i="1"/>
  <c r="O342" i="1"/>
  <c r="N342" i="1"/>
  <c r="N340" i="1" s="1"/>
  <c r="N334" i="1" s="1"/>
  <c r="N333" i="1" s="1"/>
  <c r="N327" i="1" s="1"/>
  <c r="L342" i="1"/>
  <c r="K342" i="1"/>
  <c r="I342" i="1"/>
  <c r="O341" i="1"/>
  <c r="L341" i="1"/>
  <c r="L340" i="1" s="1"/>
  <c r="I341" i="1"/>
  <c r="Q340" i="1"/>
  <c r="P340" i="1"/>
  <c r="O340" i="1"/>
  <c r="M340" i="1"/>
  <c r="K340" i="1"/>
  <c r="J340" i="1"/>
  <c r="I340" i="1"/>
  <c r="O339" i="1"/>
  <c r="L339" i="1"/>
  <c r="L338" i="1" s="1"/>
  <c r="L334" i="1" s="1"/>
  <c r="L333" i="1" s="1"/>
  <c r="L327" i="1" s="1"/>
  <c r="I339" i="1"/>
  <c r="Q338" i="1"/>
  <c r="P338" i="1"/>
  <c r="P334" i="1" s="1"/>
  <c r="P333" i="1" s="1"/>
  <c r="P327" i="1" s="1"/>
  <c r="O338" i="1"/>
  <c r="N338" i="1"/>
  <c r="M338" i="1"/>
  <c r="K338" i="1"/>
  <c r="J338" i="1"/>
  <c r="I338" i="1"/>
  <c r="Q337" i="1"/>
  <c r="O337" i="1"/>
  <c r="O335" i="1" s="1"/>
  <c r="O334" i="1" s="1"/>
  <c r="O333" i="1" s="1"/>
  <c r="O327" i="1" s="1"/>
  <c r="N337" i="1"/>
  <c r="L337" i="1"/>
  <c r="K337" i="1"/>
  <c r="K335" i="1" s="1"/>
  <c r="I337" i="1"/>
  <c r="I335" i="1" s="1"/>
  <c r="I334" i="1" s="1"/>
  <c r="I333" i="1" s="1"/>
  <c r="I327" i="1" s="1"/>
  <c r="O336" i="1"/>
  <c r="L336" i="1"/>
  <c r="I336" i="1"/>
  <c r="Q335" i="1"/>
  <c r="Q334" i="1" s="1"/>
  <c r="Q333" i="1" s="1"/>
  <c r="P335" i="1"/>
  <c r="N335" i="1"/>
  <c r="M335" i="1"/>
  <c r="M334" i="1" s="1"/>
  <c r="L335" i="1"/>
  <c r="J335" i="1"/>
  <c r="J334" i="1"/>
  <c r="J333" i="1" s="1"/>
  <c r="J327" i="1" s="1"/>
  <c r="O332" i="1"/>
  <c r="L332" i="1"/>
  <c r="L331" i="1" s="1"/>
  <c r="L330" i="1" s="1"/>
  <c r="I332" i="1"/>
  <c r="Q331" i="1"/>
  <c r="P331" i="1"/>
  <c r="O331" i="1"/>
  <c r="O330" i="1" s="1"/>
  <c r="N331" i="1"/>
  <c r="M331" i="1"/>
  <c r="K331" i="1"/>
  <c r="K330" i="1" s="1"/>
  <c r="J331" i="1"/>
  <c r="I331" i="1"/>
  <c r="Q330" i="1"/>
  <c r="P330" i="1"/>
  <c r="N330" i="1"/>
  <c r="M330" i="1"/>
  <c r="J330" i="1"/>
  <c r="I330" i="1"/>
  <c r="O329" i="1"/>
  <c r="O328" i="1" s="1"/>
  <c r="L329" i="1"/>
  <c r="I329" i="1"/>
  <c r="Q328" i="1"/>
  <c r="P328" i="1"/>
  <c r="N328" i="1"/>
  <c r="M328" i="1"/>
  <c r="L328" i="1"/>
  <c r="K328" i="1"/>
  <c r="J328" i="1"/>
  <c r="I328" i="1"/>
  <c r="Q327" i="1"/>
  <c r="O326" i="1"/>
  <c r="L326" i="1"/>
  <c r="I326" i="1"/>
  <c r="Q325" i="1"/>
  <c r="Q324" i="1" s="1"/>
  <c r="Q308" i="1" s="1"/>
  <c r="P325" i="1"/>
  <c r="O325" i="1"/>
  <c r="N325" i="1"/>
  <c r="M325" i="1"/>
  <c r="M324" i="1" s="1"/>
  <c r="M308" i="1" s="1"/>
  <c r="L325" i="1"/>
  <c r="K325" i="1"/>
  <c r="J325" i="1"/>
  <c r="I325" i="1"/>
  <c r="I324" i="1" s="1"/>
  <c r="P324" i="1"/>
  <c r="O324" i="1"/>
  <c r="N324" i="1"/>
  <c r="N308" i="1" s="1"/>
  <c r="L324" i="1"/>
  <c r="K324" i="1"/>
  <c r="J324" i="1"/>
  <c r="O323" i="1"/>
  <c r="L323" i="1"/>
  <c r="J323" i="1"/>
  <c r="Q322" i="1"/>
  <c r="P322" i="1"/>
  <c r="O322" i="1"/>
  <c r="O321" i="1" s="1"/>
  <c r="O308" i="1" s="1"/>
  <c r="N322" i="1"/>
  <c r="M322" i="1"/>
  <c r="L322" i="1"/>
  <c r="K322" i="1"/>
  <c r="K321" i="1" s="1"/>
  <c r="K308" i="1" s="1"/>
  <c r="Q321" i="1"/>
  <c r="P321" i="1"/>
  <c r="P308" i="1" s="1"/>
  <c r="N321" i="1"/>
  <c r="M321" i="1"/>
  <c r="L321" i="1"/>
  <c r="O320" i="1"/>
  <c r="O319" i="1" s="1"/>
  <c r="O318" i="1" s="1"/>
  <c r="L320" i="1"/>
  <c r="I320" i="1"/>
  <c r="Q319" i="1"/>
  <c r="P319" i="1"/>
  <c r="P318" i="1" s="1"/>
  <c r="N319" i="1"/>
  <c r="M319" i="1"/>
  <c r="L319" i="1"/>
  <c r="L318" i="1" s="1"/>
  <c r="K319" i="1"/>
  <c r="J319" i="1"/>
  <c r="I319" i="1"/>
  <c r="Q318" i="1"/>
  <c r="N318" i="1"/>
  <c r="M318" i="1"/>
  <c r="K318" i="1"/>
  <c r="J318" i="1"/>
  <c r="I318" i="1"/>
  <c r="Q317" i="1"/>
  <c r="O317" i="1" s="1"/>
  <c r="O316" i="1" s="1"/>
  <c r="N317" i="1"/>
  <c r="N316" i="1" s="1"/>
  <c r="N313" i="1" s="1"/>
  <c r="L317" i="1"/>
  <c r="K317" i="1"/>
  <c r="I317" i="1" s="1"/>
  <c r="I316" i="1" s="1"/>
  <c r="I313" i="1" s="1"/>
  <c r="I309" i="1" s="1"/>
  <c r="Q316" i="1"/>
  <c r="P316" i="1"/>
  <c r="M316" i="1"/>
  <c r="L316" i="1"/>
  <c r="K316" i="1"/>
  <c r="J316" i="1"/>
  <c r="O315" i="1"/>
  <c r="O314" i="1" s="1"/>
  <c r="L315" i="1"/>
  <c r="I315" i="1"/>
  <c r="Q314" i="1"/>
  <c r="P314" i="1"/>
  <c r="N314" i="1"/>
  <c r="M314" i="1"/>
  <c r="L314" i="1"/>
  <c r="K314" i="1"/>
  <c r="J314" i="1"/>
  <c r="I314" i="1"/>
  <c r="Q313" i="1"/>
  <c r="M313" i="1"/>
  <c r="K313" i="1"/>
  <c r="J313" i="1"/>
  <c r="O312" i="1"/>
  <c r="L312" i="1"/>
  <c r="I312" i="1"/>
  <c r="Q311" i="1"/>
  <c r="Q310" i="1" s="1"/>
  <c r="P311" i="1"/>
  <c r="O311" i="1"/>
  <c r="N311" i="1"/>
  <c r="M311" i="1"/>
  <c r="M310" i="1" s="1"/>
  <c r="L311" i="1"/>
  <c r="K311" i="1"/>
  <c r="J311" i="1"/>
  <c r="I311" i="1"/>
  <c r="I310" i="1" s="1"/>
  <c r="P310" i="1"/>
  <c r="O310" i="1"/>
  <c r="N310" i="1"/>
  <c r="L310" i="1"/>
  <c r="K310" i="1"/>
  <c r="J310" i="1"/>
  <c r="K309" i="1"/>
  <c r="L308" i="1"/>
  <c r="O307" i="1"/>
  <c r="O291" i="1" s="1"/>
  <c r="L307" i="1"/>
  <c r="J307" i="1"/>
  <c r="I307" i="1"/>
  <c r="I291" i="1" s="1"/>
  <c r="O306" i="1"/>
  <c r="O305" i="1" s="1"/>
  <c r="O304" i="1" s="1"/>
  <c r="L306" i="1"/>
  <c r="I306" i="1"/>
  <c r="Q305" i="1"/>
  <c r="P305" i="1"/>
  <c r="P304" i="1" s="1"/>
  <c r="N305" i="1"/>
  <c r="M305" i="1"/>
  <c r="L305" i="1"/>
  <c r="L304" i="1" s="1"/>
  <c r="K305" i="1"/>
  <c r="J305" i="1"/>
  <c r="I305" i="1"/>
  <c r="Q304" i="1"/>
  <c r="N304" i="1"/>
  <c r="M304" i="1"/>
  <c r="K304" i="1"/>
  <c r="J304" i="1"/>
  <c r="I304" i="1"/>
  <c r="O303" i="1"/>
  <c r="L303" i="1"/>
  <c r="I303" i="1"/>
  <c r="Q302" i="1"/>
  <c r="Q301" i="1" s="1"/>
  <c r="P302" i="1"/>
  <c r="O302" i="1"/>
  <c r="N302" i="1"/>
  <c r="M302" i="1"/>
  <c r="M301" i="1" s="1"/>
  <c r="L302" i="1"/>
  <c r="K302" i="1"/>
  <c r="J302" i="1"/>
  <c r="I302" i="1"/>
  <c r="I301" i="1" s="1"/>
  <c r="P301" i="1"/>
  <c r="O301" i="1"/>
  <c r="N301" i="1"/>
  <c r="L301" i="1"/>
  <c r="K301" i="1"/>
  <c r="J301" i="1"/>
  <c r="O300" i="1"/>
  <c r="L300" i="1"/>
  <c r="L299" i="1" s="1"/>
  <c r="L298" i="1" s="1"/>
  <c r="I300" i="1"/>
  <c r="I299" i="1" s="1"/>
  <c r="I298" i="1" s="1"/>
  <c r="Q299" i="1"/>
  <c r="P299" i="1"/>
  <c r="O299" i="1"/>
  <c r="N299" i="1"/>
  <c r="N298" i="1" s="1"/>
  <c r="M299" i="1"/>
  <c r="K299" i="1"/>
  <c r="J299" i="1"/>
  <c r="J298" i="1" s="1"/>
  <c r="Q298" i="1"/>
  <c r="P298" i="1"/>
  <c r="O298" i="1"/>
  <c r="M298" i="1"/>
  <c r="K298" i="1"/>
  <c r="O297" i="1"/>
  <c r="L297" i="1"/>
  <c r="L296" i="1" s="1"/>
  <c r="L295" i="1" s="1"/>
  <c r="I297" i="1"/>
  <c r="Q296" i="1"/>
  <c r="P296" i="1"/>
  <c r="O296" i="1"/>
  <c r="O295" i="1" s="1"/>
  <c r="N296" i="1"/>
  <c r="M296" i="1"/>
  <c r="K296" i="1"/>
  <c r="K295" i="1" s="1"/>
  <c r="J296" i="1"/>
  <c r="I296" i="1"/>
  <c r="Q295" i="1"/>
  <c r="P295" i="1"/>
  <c r="N295" i="1"/>
  <c r="M295" i="1"/>
  <c r="J295" i="1"/>
  <c r="I295" i="1"/>
  <c r="O294" i="1"/>
  <c r="O293" i="1" s="1"/>
  <c r="O292" i="1" s="1"/>
  <c r="L294" i="1"/>
  <c r="I294" i="1"/>
  <c r="Q293" i="1"/>
  <c r="P293" i="1"/>
  <c r="P292" i="1" s="1"/>
  <c r="N293" i="1"/>
  <c r="M293" i="1"/>
  <c r="L293" i="1"/>
  <c r="L292" i="1" s="1"/>
  <c r="K293" i="1"/>
  <c r="J293" i="1"/>
  <c r="I293" i="1"/>
  <c r="Q292" i="1"/>
  <c r="N292" i="1"/>
  <c r="M292" i="1"/>
  <c r="K292" i="1"/>
  <c r="J292" i="1"/>
  <c r="I292" i="1"/>
  <c r="Q291" i="1"/>
  <c r="P291" i="1"/>
  <c r="N291" i="1"/>
  <c r="N271" i="1" s="1"/>
  <c r="M291" i="1"/>
  <c r="L291" i="1"/>
  <c r="K291" i="1"/>
  <c r="J291" i="1"/>
  <c r="O290" i="1"/>
  <c r="L290" i="1"/>
  <c r="J290" i="1"/>
  <c r="O289" i="1"/>
  <c r="L289" i="1"/>
  <c r="L288" i="1" s="1"/>
  <c r="I289" i="1"/>
  <c r="I288" i="1" s="1"/>
  <c r="Q288" i="1"/>
  <c r="P288" i="1"/>
  <c r="O288" i="1"/>
  <c r="N288" i="1"/>
  <c r="M288" i="1"/>
  <c r="K288" i="1"/>
  <c r="J288" i="1"/>
  <c r="Q287" i="1"/>
  <c r="P287" i="1"/>
  <c r="O287" i="1"/>
  <c r="N287" i="1"/>
  <c r="M287" i="1"/>
  <c r="L287" i="1"/>
  <c r="K287" i="1"/>
  <c r="O286" i="1"/>
  <c r="L286" i="1"/>
  <c r="L280" i="1" s="1"/>
  <c r="J286" i="1"/>
  <c r="I286" i="1"/>
  <c r="O285" i="1"/>
  <c r="L285" i="1"/>
  <c r="L284" i="1" s="1"/>
  <c r="I285" i="1"/>
  <c r="Q284" i="1"/>
  <c r="P284" i="1"/>
  <c r="O284" i="1"/>
  <c r="O283" i="1" s="1"/>
  <c r="O282" i="1" s="1"/>
  <c r="O281" i="1" s="1"/>
  <c r="N284" i="1"/>
  <c r="M284" i="1"/>
  <c r="K284" i="1"/>
  <c r="K283" i="1" s="1"/>
  <c r="K282" i="1" s="1"/>
  <c r="K281" i="1" s="1"/>
  <c r="J284" i="1"/>
  <c r="I284" i="1"/>
  <c r="Q283" i="1"/>
  <c r="P283" i="1"/>
  <c r="P282" i="1" s="1"/>
  <c r="P281" i="1" s="1"/>
  <c r="N283" i="1"/>
  <c r="M283" i="1"/>
  <c r="L283" i="1"/>
  <c r="L282" i="1" s="1"/>
  <c r="L281" i="1" s="1"/>
  <c r="J283" i="1"/>
  <c r="I283" i="1"/>
  <c r="Q282" i="1"/>
  <c r="Q281" i="1" s="1"/>
  <c r="N282" i="1"/>
  <c r="M282" i="1"/>
  <c r="M281" i="1" s="1"/>
  <c r="J282" i="1"/>
  <c r="I282" i="1"/>
  <c r="I281" i="1" s="1"/>
  <c r="N281" i="1"/>
  <c r="J281" i="1"/>
  <c r="Q280" i="1"/>
  <c r="P280" i="1"/>
  <c r="O280" i="1"/>
  <c r="O271" i="1" s="1"/>
  <c r="N280" i="1"/>
  <c r="M280" i="1"/>
  <c r="K280" i="1"/>
  <c r="J280" i="1"/>
  <c r="I280" i="1"/>
  <c r="O279" i="1"/>
  <c r="L279" i="1"/>
  <c r="L278" i="1" s="1"/>
  <c r="I279" i="1"/>
  <c r="Q278" i="1"/>
  <c r="P278" i="1"/>
  <c r="O278" i="1"/>
  <c r="O277" i="1" s="1"/>
  <c r="O276" i="1" s="1"/>
  <c r="O275" i="1" s="1"/>
  <c r="N278" i="1"/>
  <c r="M278" i="1"/>
  <c r="K278" i="1"/>
  <c r="K277" i="1" s="1"/>
  <c r="K276" i="1" s="1"/>
  <c r="K275" i="1" s="1"/>
  <c r="J278" i="1"/>
  <c r="I278" i="1"/>
  <c r="Q277" i="1"/>
  <c r="P277" i="1"/>
  <c r="P276" i="1" s="1"/>
  <c r="P275" i="1" s="1"/>
  <c r="N277" i="1"/>
  <c r="M277" i="1"/>
  <c r="L277" i="1"/>
  <c r="L276" i="1" s="1"/>
  <c r="L275" i="1" s="1"/>
  <c r="J277" i="1"/>
  <c r="I277" i="1"/>
  <c r="Q276" i="1"/>
  <c r="Q275" i="1" s="1"/>
  <c r="N276" i="1"/>
  <c r="M276" i="1"/>
  <c r="M275" i="1" s="1"/>
  <c r="J276" i="1"/>
  <c r="I276" i="1"/>
  <c r="I275" i="1" s="1"/>
  <c r="N275" i="1"/>
  <c r="J275" i="1"/>
  <c r="O274" i="1"/>
  <c r="L274" i="1"/>
  <c r="L273" i="1" s="1"/>
  <c r="L272" i="1" s="1"/>
  <c r="I274" i="1"/>
  <c r="I273" i="1" s="1"/>
  <c r="I272" i="1" s="1"/>
  <c r="Q273" i="1"/>
  <c r="P273" i="1"/>
  <c r="O273" i="1"/>
  <c r="N273" i="1"/>
  <c r="N272" i="1" s="1"/>
  <c r="M273" i="1"/>
  <c r="K273" i="1"/>
  <c r="J273" i="1"/>
  <c r="J272" i="1" s="1"/>
  <c r="Q272" i="1"/>
  <c r="P272" i="1"/>
  <c r="O272" i="1"/>
  <c r="M272" i="1"/>
  <c r="K272" i="1"/>
  <c r="Q271" i="1"/>
  <c r="P271" i="1"/>
  <c r="M271" i="1"/>
  <c r="L271" i="1"/>
  <c r="O270" i="1"/>
  <c r="O269" i="1" s="1"/>
  <c r="O264" i="1" s="1"/>
  <c r="L270" i="1"/>
  <c r="I270" i="1"/>
  <c r="Q269" i="1"/>
  <c r="P269" i="1"/>
  <c r="P264" i="1" s="1"/>
  <c r="N269" i="1"/>
  <c r="M269" i="1"/>
  <c r="L269" i="1"/>
  <c r="L264" i="1" s="1"/>
  <c r="K269" i="1"/>
  <c r="J269" i="1"/>
  <c r="I269" i="1"/>
  <c r="O268" i="1"/>
  <c r="O267" i="1" s="1"/>
  <c r="O266" i="1" s="1"/>
  <c r="L268" i="1"/>
  <c r="I268" i="1"/>
  <c r="Q267" i="1"/>
  <c r="P267" i="1"/>
  <c r="P266" i="1" s="1"/>
  <c r="N267" i="1"/>
  <c r="M267" i="1"/>
  <c r="L267" i="1"/>
  <c r="L266" i="1" s="1"/>
  <c r="K267" i="1"/>
  <c r="J267" i="1"/>
  <c r="I267" i="1"/>
  <c r="Q266" i="1"/>
  <c r="N266" i="1"/>
  <c r="M266" i="1"/>
  <c r="K266" i="1"/>
  <c r="J266" i="1"/>
  <c r="I266" i="1"/>
  <c r="O265" i="1"/>
  <c r="L265" i="1"/>
  <c r="I265" i="1"/>
  <c r="Q264" i="1"/>
  <c r="N264" i="1"/>
  <c r="M264" i="1"/>
  <c r="K264" i="1"/>
  <c r="J264" i="1"/>
  <c r="I264" i="1"/>
  <c r="O263" i="1"/>
  <c r="L263" i="1"/>
  <c r="I263" i="1"/>
  <c r="Q262" i="1"/>
  <c r="Q261" i="1" s="1"/>
  <c r="P262" i="1"/>
  <c r="O262" i="1"/>
  <c r="N262" i="1"/>
  <c r="M262" i="1"/>
  <c r="M261" i="1" s="1"/>
  <c r="M257" i="1" s="1"/>
  <c r="L262" i="1"/>
  <c r="K262" i="1"/>
  <c r="J262" i="1"/>
  <c r="I262" i="1"/>
  <c r="I261" i="1" s="1"/>
  <c r="P261" i="1"/>
  <c r="O261" i="1"/>
  <c r="N261" i="1"/>
  <c r="L261" i="1"/>
  <c r="K261" i="1"/>
  <c r="J261" i="1"/>
  <c r="O260" i="1"/>
  <c r="L260" i="1"/>
  <c r="L259" i="1" s="1"/>
  <c r="L258" i="1" s="1"/>
  <c r="I260" i="1"/>
  <c r="I259" i="1" s="1"/>
  <c r="I258" i="1" s="1"/>
  <c r="Q259" i="1"/>
  <c r="P259" i="1"/>
  <c r="O259" i="1"/>
  <c r="N259" i="1"/>
  <c r="N258" i="1" s="1"/>
  <c r="M259" i="1"/>
  <c r="K259" i="1"/>
  <c r="J259" i="1"/>
  <c r="J258" i="1" s="1"/>
  <c r="Q258" i="1"/>
  <c r="P258" i="1"/>
  <c r="O258" i="1"/>
  <c r="M258" i="1"/>
  <c r="K258" i="1"/>
  <c r="P257" i="1"/>
  <c r="L257" i="1"/>
  <c r="O256" i="1"/>
  <c r="O255" i="1" s="1"/>
  <c r="O254" i="1" s="1"/>
  <c r="M256" i="1"/>
  <c r="L256" i="1"/>
  <c r="I256" i="1"/>
  <c r="Q255" i="1"/>
  <c r="Q254" i="1" s="1"/>
  <c r="P255" i="1"/>
  <c r="N255" i="1"/>
  <c r="M255" i="1"/>
  <c r="M254" i="1" s="1"/>
  <c r="L255" i="1"/>
  <c r="K255" i="1"/>
  <c r="J255" i="1"/>
  <c r="I255" i="1"/>
  <c r="I254" i="1" s="1"/>
  <c r="P254" i="1"/>
  <c r="N254" i="1"/>
  <c r="L254" i="1"/>
  <c r="K254" i="1"/>
  <c r="J254" i="1"/>
  <c r="O253" i="1"/>
  <c r="L253" i="1"/>
  <c r="L252" i="1" s="1"/>
  <c r="I253" i="1"/>
  <c r="I252" i="1" s="1"/>
  <c r="Q252" i="1"/>
  <c r="P252" i="1"/>
  <c r="O252" i="1"/>
  <c r="N252" i="1"/>
  <c r="M252" i="1"/>
  <c r="K252" i="1"/>
  <c r="J252" i="1"/>
  <c r="J249" i="1" s="1"/>
  <c r="J248" i="1" s="1"/>
  <c r="J247" i="1" s="1"/>
  <c r="J246" i="1" s="1"/>
  <c r="Q251" i="1"/>
  <c r="O251" i="1"/>
  <c r="O250" i="1" s="1"/>
  <c r="O249" i="1" s="1"/>
  <c r="N251" i="1"/>
  <c r="K251" i="1"/>
  <c r="I251" i="1"/>
  <c r="Q250" i="1"/>
  <c r="Q249" i="1" s="1"/>
  <c r="Q248" i="1" s="1"/>
  <c r="Q247" i="1" s="1"/>
  <c r="P250" i="1"/>
  <c r="M250" i="1"/>
  <c r="M249" i="1" s="1"/>
  <c r="M248" i="1" s="1"/>
  <c r="M247" i="1" s="1"/>
  <c r="M246" i="1" s="1"/>
  <c r="K250" i="1"/>
  <c r="J250" i="1"/>
  <c r="I250" i="1"/>
  <c r="P249" i="1"/>
  <c r="K249" i="1"/>
  <c r="P248" i="1"/>
  <c r="O248" i="1"/>
  <c r="O247" i="1" s="1"/>
  <c r="O246" i="1" s="1"/>
  <c r="K248" i="1"/>
  <c r="K247" i="1" s="1"/>
  <c r="K246" i="1" s="1"/>
  <c r="P247" i="1"/>
  <c r="P246" i="1" s="1"/>
  <c r="Q246" i="1"/>
  <c r="O245" i="1"/>
  <c r="L245" i="1"/>
  <c r="I245" i="1"/>
  <c r="Q244" i="1"/>
  <c r="Q243" i="1" s="1"/>
  <c r="P244" i="1"/>
  <c r="O244" i="1"/>
  <c r="N244" i="1"/>
  <c r="M244" i="1"/>
  <c r="M243" i="1" s="1"/>
  <c r="L244" i="1"/>
  <c r="K244" i="1"/>
  <c r="J244" i="1"/>
  <c r="I244" i="1"/>
  <c r="I243" i="1" s="1"/>
  <c r="P243" i="1"/>
  <c r="O243" i="1"/>
  <c r="N243" i="1"/>
  <c r="L243" i="1"/>
  <c r="K243" i="1"/>
  <c r="J243" i="1"/>
  <c r="O242" i="1"/>
  <c r="L242" i="1"/>
  <c r="L241" i="1" s="1"/>
  <c r="I242" i="1"/>
  <c r="I241" i="1" s="1"/>
  <c r="Q241" i="1"/>
  <c r="P241" i="1"/>
  <c r="O241" i="1"/>
  <c r="N241" i="1"/>
  <c r="M241" i="1"/>
  <c r="K241" i="1"/>
  <c r="J241" i="1"/>
  <c r="O240" i="1"/>
  <c r="L240" i="1"/>
  <c r="L239" i="1" s="1"/>
  <c r="I240" i="1"/>
  <c r="I239" i="1" s="1"/>
  <c r="Q239" i="1"/>
  <c r="P239" i="1"/>
  <c r="O239" i="1"/>
  <c r="N239" i="1"/>
  <c r="M239" i="1"/>
  <c r="K239" i="1"/>
  <c r="J239" i="1"/>
  <c r="O238" i="1"/>
  <c r="L238" i="1"/>
  <c r="L237" i="1" s="1"/>
  <c r="I238" i="1"/>
  <c r="I237" i="1" s="1"/>
  <c r="I236" i="1" s="1"/>
  <c r="Q237" i="1"/>
  <c r="P237" i="1"/>
  <c r="O237" i="1"/>
  <c r="N237" i="1"/>
  <c r="N236" i="1" s="1"/>
  <c r="M237" i="1"/>
  <c r="K237" i="1"/>
  <c r="J237" i="1"/>
  <c r="Q236" i="1"/>
  <c r="P236" i="1"/>
  <c r="O236" i="1"/>
  <c r="M236" i="1"/>
  <c r="K236" i="1"/>
  <c r="O235" i="1"/>
  <c r="L235" i="1"/>
  <c r="L234" i="1" s="1"/>
  <c r="I235" i="1"/>
  <c r="Q234" i="1"/>
  <c r="P234" i="1"/>
  <c r="O234" i="1"/>
  <c r="O233" i="1" s="1"/>
  <c r="N234" i="1"/>
  <c r="M234" i="1"/>
  <c r="K234" i="1"/>
  <c r="K233" i="1" s="1"/>
  <c r="J234" i="1"/>
  <c r="I234" i="1"/>
  <c r="Q233" i="1"/>
  <c r="P233" i="1"/>
  <c r="N233" i="1"/>
  <c r="M233" i="1"/>
  <c r="L233" i="1"/>
  <c r="J233" i="1"/>
  <c r="I233" i="1"/>
  <c r="O232" i="1"/>
  <c r="O231" i="1" s="1"/>
  <c r="O230" i="1" s="1"/>
  <c r="O229" i="1" s="1"/>
  <c r="L232" i="1"/>
  <c r="I232" i="1"/>
  <c r="Q231" i="1"/>
  <c r="P231" i="1"/>
  <c r="P230" i="1" s="1"/>
  <c r="P229" i="1" s="1"/>
  <c r="N231" i="1"/>
  <c r="M231" i="1"/>
  <c r="L231" i="1"/>
  <c r="L230" i="1" s="1"/>
  <c r="L229" i="1" s="1"/>
  <c r="K231" i="1"/>
  <c r="J231" i="1"/>
  <c r="I231" i="1"/>
  <c r="Q230" i="1"/>
  <c r="Q229" i="1" s="1"/>
  <c r="N230" i="1"/>
  <c r="M230" i="1"/>
  <c r="M229" i="1" s="1"/>
  <c r="M211" i="1" s="1"/>
  <c r="K230" i="1"/>
  <c r="J230" i="1"/>
  <c r="I230" i="1"/>
  <c r="I229" i="1" s="1"/>
  <c r="N229" i="1"/>
  <c r="K229" i="1"/>
  <c r="J229" i="1"/>
  <c r="O228" i="1"/>
  <c r="L228" i="1"/>
  <c r="L227" i="1" s="1"/>
  <c r="I228" i="1"/>
  <c r="Q227" i="1"/>
  <c r="P227" i="1"/>
  <c r="O227" i="1"/>
  <c r="N227" i="1"/>
  <c r="M227" i="1"/>
  <c r="K227" i="1"/>
  <c r="J227" i="1"/>
  <c r="Q226" i="1"/>
  <c r="P226" i="1"/>
  <c r="O226" i="1"/>
  <c r="N226" i="1"/>
  <c r="M226" i="1"/>
  <c r="L226" i="1"/>
  <c r="K226" i="1"/>
  <c r="J226" i="1"/>
  <c r="O225" i="1"/>
  <c r="L225" i="1"/>
  <c r="L224" i="1" s="1"/>
  <c r="L213" i="1" s="1"/>
  <c r="L212" i="1" s="1"/>
  <c r="L211" i="1" s="1"/>
  <c r="I225" i="1"/>
  <c r="Q224" i="1"/>
  <c r="P224" i="1"/>
  <c r="O224" i="1"/>
  <c r="N224" i="1"/>
  <c r="M224" i="1"/>
  <c r="K224" i="1"/>
  <c r="J224" i="1"/>
  <c r="I224" i="1"/>
  <c r="O223" i="1"/>
  <c r="L223" i="1"/>
  <c r="L222" i="1" s="1"/>
  <c r="L221" i="1" s="1"/>
  <c r="L217" i="1" s="1"/>
  <c r="I223" i="1"/>
  <c r="Q222" i="1"/>
  <c r="P222" i="1"/>
  <c r="O222" i="1"/>
  <c r="O221" i="1" s="1"/>
  <c r="O217" i="1" s="1"/>
  <c r="N222" i="1"/>
  <c r="M222" i="1"/>
  <c r="K222" i="1"/>
  <c r="K221" i="1" s="1"/>
  <c r="K217" i="1" s="1"/>
  <c r="J222" i="1"/>
  <c r="I222" i="1"/>
  <c r="Q221" i="1"/>
  <c r="P221" i="1"/>
  <c r="P217" i="1" s="1"/>
  <c r="N221" i="1"/>
  <c r="M221" i="1"/>
  <c r="J221" i="1"/>
  <c r="I221" i="1"/>
  <c r="Q217" i="1"/>
  <c r="N217" i="1"/>
  <c r="M217" i="1"/>
  <c r="J217" i="1"/>
  <c r="I217" i="1"/>
  <c r="O216" i="1"/>
  <c r="L216" i="1"/>
  <c r="L215" i="1" s="1"/>
  <c r="L214" i="1" s="1"/>
  <c r="I216" i="1"/>
  <c r="Q215" i="1"/>
  <c r="Q214" i="1" s="1"/>
  <c r="P215" i="1"/>
  <c r="O215" i="1"/>
  <c r="N215" i="1"/>
  <c r="M215" i="1"/>
  <c r="M214" i="1" s="1"/>
  <c r="K215" i="1"/>
  <c r="J215" i="1"/>
  <c r="I215" i="1"/>
  <c r="I214" i="1" s="1"/>
  <c r="P214" i="1"/>
  <c r="O214" i="1"/>
  <c r="N214" i="1"/>
  <c r="K214" i="1"/>
  <c r="J214" i="1"/>
  <c r="Q213" i="1"/>
  <c r="P213" i="1"/>
  <c r="O213" i="1"/>
  <c r="O212" i="1" s="1"/>
  <c r="N213" i="1"/>
  <c r="M213" i="1"/>
  <c r="K213" i="1"/>
  <c r="K212" i="1" s="1"/>
  <c r="J213" i="1"/>
  <c r="I213" i="1"/>
  <c r="Q212" i="1"/>
  <c r="P212" i="1"/>
  <c r="N212" i="1"/>
  <c r="M212" i="1"/>
  <c r="J212" i="1"/>
  <c r="Q210" i="1"/>
  <c r="O210" i="1"/>
  <c r="O209" i="1" s="1"/>
  <c r="O202" i="1" s="1"/>
  <c r="O201" i="1" s="1"/>
  <c r="N210" i="1"/>
  <c r="N209" i="1" s="1"/>
  <c r="N202" i="1" s="1"/>
  <c r="N201" i="1" s="1"/>
  <c r="L210" i="1"/>
  <c r="K210" i="1"/>
  <c r="I210" i="1"/>
  <c r="Q209" i="1"/>
  <c r="Q202" i="1" s="1"/>
  <c r="Q201" i="1" s="1"/>
  <c r="P209" i="1"/>
  <c r="P202" i="1" s="1"/>
  <c r="M209" i="1"/>
  <c r="M202" i="1" s="1"/>
  <c r="M201" i="1" s="1"/>
  <c r="L209" i="1"/>
  <c r="L202" i="1" s="1"/>
  <c r="L201" i="1" s="1"/>
  <c r="K209" i="1"/>
  <c r="J209" i="1"/>
  <c r="I209" i="1"/>
  <c r="I202" i="1" s="1"/>
  <c r="I201" i="1" s="1"/>
  <c r="O208" i="1"/>
  <c r="O207" i="1" s="1"/>
  <c r="O206" i="1" s="1"/>
  <c r="L208" i="1"/>
  <c r="I208" i="1"/>
  <c r="Q207" i="1"/>
  <c r="P207" i="1"/>
  <c r="P206" i="1" s="1"/>
  <c r="N207" i="1"/>
  <c r="M207" i="1"/>
  <c r="L207" i="1"/>
  <c r="L206" i="1" s="1"/>
  <c r="K207" i="1"/>
  <c r="J207" i="1"/>
  <c r="I207" i="1"/>
  <c r="Q206" i="1"/>
  <c r="N206" i="1"/>
  <c r="M206" i="1"/>
  <c r="K206" i="1"/>
  <c r="J206" i="1"/>
  <c r="I206" i="1"/>
  <c r="O205" i="1"/>
  <c r="L205" i="1"/>
  <c r="L204" i="1" s="1"/>
  <c r="L203" i="1" s="1"/>
  <c r="I205" i="1"/>
  <c r="Q204" i="1"/>
  <c r="Q203" i="1" s="1"/>
  <c r="P204" i="1"/>
  <c r="O204" i="1"/>
  <c r="N204" i="1"/>
  <c r="M204" i="1"/>
  <c r="M203" i="1" s="1"/>
  <c r="K204" i="1"/>
  <c r="J204" i="1"/>
  <c r="I204" i="1"/>
  <c r="I203" i="1" s="1"/>
  <c r="P203" i="1"/>
  <c r="O203" i="1"/>
  <c r="N203" i="1"/>
  <c r="K203" i="1"/>
  <c r="J203" i="1"/>
  <c r="K202" i="1"/>
  <c r="K201" i="1" s="1"/>
  <c r="J202" i="1"/>
  <c r="P201" i="1"/>
  <c r="J201" i="1"/>
  <c r="P200" i="1"/>
  <c r="M200" i="1"/>
  <c r="L200" i="1"/>
  <c r="J200" i="1"/>
  <c r="Q199" i="1"/>
  <c r="N199" i="1"/>
  <c r="M199" i="1"/>
  <c r="L199" i="1"/>
  <c r="K199" i="1"/>
  <c r="K198" i="1" s="1"/>
  <c r="K194" i="1" s="1"/>
  <c r="Q198" i="1"/>
  <c r="N198" i="1"/>
  <c r="M198" i="1"/>
  <c r="L198" i="1"/>
  <c r="O197" i="1"/>
  <c r="O196" i="1" s="1"/>
  <c r="O195" i="1" s="1"/>
  <c r="L197" i="1"/>
  <c r="I197" i="1"/>
  <c r="Q196" i="1"/>
  <c r="P196" i="1"/>
  <c r="P195" i="1" s="1"/>
  <c r="N196" i="1"/>
  <c r="M196" i="1"/>
  <c r="L196" i="1"/>
  <c r="L195" i="1" s="1"/>
  <c r="L194" i="1" s="1"/>
  <c r="K196" i="1"/>
  <c r="J196" i="1"/>
  <c r="I196" i="1"/>
  <c r="Q195" i="1"/>
  <c r="Q194" i="1" s="1"/>
  <c r="N195" i="1"/>
  <c r="M195" i="1"/>
  <c r="M194" i="1" s="1"/>
  <c r="K195" i="1"/>
  <c r="J195" i="1"/>
  <c r="I195" i="1"/>
  <c r="N194" i="1"/>
  <c r="O193" i="1"/>
  <c r="L193" i="1"/>
  <c r="L192" i="1" s="1"/>
  <c r="I193" i="1"/>
  <c r="I192" i="1" s="1"/>
  <c r="Q192" i="1"/>
  <c r="P192" i="1"/>
  <c r="O192" i="1"/>
  <c r="N192" i="1"/>
  <c r="M192" i="1"/>
  <c r="K192" i="1"/>
  <c r="J192" i="1"/>
  <c r="O191" i="1"/>
  <c r="L191" i="1"/>
  <c r="L190" i="1" s="1"/>
  <c r="L189" i="1" s="1"/>
  <c r="I191" i="1"/>
  <c r="I190" i="1" s="1"/>
  <c r="Q190" i="1"/>
  <c r="P190" i="1"/>
  <c r="O190" i="1"/>
  <c r="N190" i="1"/>
  <c r="M190" i="1"/>
  <c r="K190" i="1"/>
  <c r="J190" i="1"/>
  <c r="J189" i="1" s="1"/>
  <c r="J183" i="1" s="1"/>
  <c r="Q189" i="1"/>
  <c r="P189" i="1"/>
  <c r="O189" i="1"/>
  <c r="M189" i="1"/>
  <c r="K189" i="1"/>
  <c r="O188" i="1"/>
  <c r="L188" i="1"/>
  <c r="L187" i="1" s="1"/>
  <c r="L184" i="1" s="1"/>
  <c r="L183" i="1" s="1"/>
  <c r="I188" i="1"/>
  <c r="Q187" i="1"/>
  <c r="P187" i="1"/>
  <c r="O187" i="1"/>
  <c r="N187" i="1"/>
  <c r="M187" i="1"/>
  <c r="K187" i="1"/>
  <c r="J187" i="1"/>
  <c r="I187" i="1"/>
  <c r="O186" i="1"/>
  <c r="L186" i="1"/>
  <c r="L185" i="1" s="1"/>
  <c r="I186" i="1"/>
  <c r="Q185" i="1"/>
  <c r="P185" i="1"/>
  <c r="O185" i="1"/>
  <c r="N185" i="1"/>
  <c r="M185" i="1"/>
  <c r="K185" i="1"/>
  <c r="K184" i="1" s="1"/>
  <c r="K183" i="1" s="1"/>
  <c r="J185" i="1"/>
  <c r="I185" i="1"/>
  <c r="Q184" i="1"/>
  <c r="P184" i="1"/>
  <c r="P183" i="1" s="1"/>
  <c r="N184" i="1"/>
  <c r="M184" i="1"/>
  <c r="J184" i="1"/>
  <c r="I184" i="1"/>
  <c r="Q183" i="1"/>
  <c r="M183" i="1"/>
  <c r="O182" i="1"/>
  <c r="L182" i="1"/>
  <c r="L181" i="1" s="1"/>
  <c r="I182" i="1"/>
  <c r="Q181" i="1"/>
  <c r="P181" i="1"/>
  <c r="O181" i="1"/>
  <c r="N181" i="1"/>
  <c r="M181" i="1"/>
  <c r="K181" i="1"/>
  <c r="J181" i="1"/>
  <c r="I181" i="1"/>
  <c r="O180" i="1"/>
  <c r="L180" i="1"/>
  <c r="L179" i="1" s="1"/>
  <c r="I180" i="1"/>
  <c r="Q179" i="1"/>
  <c r="Q178" i="1" s="1"/>
  <c r="Q177" i="1" s="1"/>
  <c r="P179" i="1"/>
  <c r="O179" i="1"/>
  <c r="N179" i="1"/>
  <c r="M179" i="1"/>
  <c r="M178" i="1" s="1"/>
  <c r="M177" i="1" s="1"/>
  <c r="K179" i="1"/>
  <c r="J179" i="1"/>
  <c r="I179" i="1"/>
  <c r="I178" i="1" s="1"/>
  <c r="I177" i="1" s="1"/>
  <c r="P178" i="1"/>
  <c r="O178" i="1"/>
  <c r="N178" i="1"/>
  <c r="N177" i="1" s="1"/>
  <c r="K178" i="1"/>
  <c r="J178" i="1"/>
  <c r="J177" i="1" s="1"/>
  <c r="P177" i="1"/>
  <c r="O177" i="1"/>
  <c r="K177" i="1"/>
  <c r="O176" i="1"/>
  <c r="L176" i="1"/>
  <c r="L175" i="1" s="1"/>
  <c r="I176" i="1"/>
  <c r="Q175" i="1"/>
  <c r="P175" i="1"/>
  <c r="O175" i="1"/>
  <c r="N175" i="1"/>
  <c r="M175" i="1"/>
  <c r="K175" i="1"/>
  <c r="J175" i="1"/>
  <c r="I175" i="1"/>
  <c r="O174" i="1"/>
  <c r="L174" i="1"/>
  <c r="L173" i="1" s="1"/>
  <c r="L172" i="1" s="1"/>
  <c r="L171" i="1" s="1"/>
  <c r="I174" i="1"/>
  <c r="Q173" i="1"/>
  <c r="P173" i="1"/>
  <c r="O173" i="1"/>
  <c r="O172" i="1" s="1"/>
  <c r="O171" i="1" s="1"/>
  <c r="N173" i="1"/>
  <c r="M173" i="1"/>
  <c r="K173" i="1"/>
  <c r="K172" i="1" s="1"/>
  <c r="K171" i="1" s="1"/>
  <c r="J173" i="1"/>
  <c r="I173" i="1"/>
  <c r="Q172" i="1"/>
  <c r="P172" i="1"/>
  <c r="P171" i="1" s="1"/>
  <c r="N172" i="1"/>
  <c r="M172" i="1"/>
  <c r="J172" i="1"/>
  <c r="I172" i="1"/>
  <c r="Q171" i="1"/>
  <c r="N171" i="1"/>
  <c r="M171" i="1"/>
  <c r="J171" i="1"/>
  <c r="I171" i="1"/>
  <c r="O170" i="1"/>
  <c r="L170" i="1"/>
  <c r="L169" i="1" s="1"/>
  <c r="L154" i="1" s="1"/>
  <c r="L153" i="1" s="1"/>
  <c r="I170" i="1"/>
  <c r="Q169" i="1"/>
  <c r="Q154" i="1" s="1"/>
  <c r="Q153" i="1" s="1"/>
  <c r="P169" i="1"/>
  <c r="O169" i="1"/>
  <c r="N169" i="1"/>
  <c r="M169" i="1"/>
  <c r="M154" i="1" s="1"/>
  <c r="M153" i="1" s="1"/>
  <c r="K169" i="1"/>
  <c r="J169" i="1"/>
  <c r="I169" i="1"/>
  <c r="I154" i="1" s="1"/>
  <c r="I153" i="1" s="1"/>
  <c r="O168" i="1"/>
  <c r="L168" i="1"/>
  <c r="L167" i="1" s="1"/>
  <c r="L166" i="1" s="1"/>
  <c r="I168" i="1"/>
  <c r="Q167" i="1"/>
  <c r="Q166" i="1" s="1"/>
  <c r="P167" i="1"/>
  <c r="O167" i="1"/>
  <c r="N167" i="1"/>
  <c r="M167" i="1"/>
  <c r="M166" i="1" s="1"/>
  <c r="K167" i="1"/>
  <c r="J167" i="1"/>
  <c r="I167" i="1"/>
  <c r="I166" i="1" s="1"/>
  <c r="P166" i="1"/>
  <c r="O166" i="1"/>
  <c r="N166" i="1"/>
  <c r="K166" i="1"/>
  <c r="J166" i="1"/>
  <c r="O165" i="1"/>
  <c r="L165" i="1"/>
  <c r="L164" i="1" s="1"/>
  <c r="L163" i="1" s="1"/>
  <c r="I165" i="1"/>
  <c r="I164" i="1" s="1"/>
  <c r="I163" i="1" s="1"/>
  <c r="Q164" i="1"/>
  <c r="P164" i="1"/>
  <c r="O164" i="1"/>
  <c r="N164" i="1"/>
  <c r="N163" i="1" s="1"/>
  <c r="M164" i="1"/>
  <c r="K164" i="1"/>
  <c r="J164" i="1"/>
  <c r="J163" i="1" s="1"/>
  <c r="Q163" i="1"/>
  <c r="P163" i="1"/>
  <c r="O163" i="1"/>
  <c r="M163" i="1"/>
  <c r="K163" i="1"/>
  <c r="O162" i="1"/>
  <c r="L162" i="1"/>
  <c r="L161" i="1" s="1"/>
  <c r="I162" i="1"/>
  <c r="Q161" i="1"/>
  <c r="P161" i="1"/>
  <c r="O161" i="1"/>
  <c r="O160" i="1" s="1"/>
  <c r="N161" i="1"/>
  <c r="M161" i="1"/>
  <c r="K161" i="1"/>
  <c r="K160" i="1" s="1"/>
  <c r="J161" i="1"/>
  <c r="I161" i="1"/>
  <c r="Q160" i="1"/>
  <c r="P160" i="1"/>
  <c r="N160" i="1"/>
  <c r="M160" i="1"/>
  <c r="L160" i="1"/>
  <c r="J160" i="1"/>
  <c r="I160" i="1"/>
  <c r="O159" i="1"/>
  <c r="O158" i="1" s="1"/>
  <c r="O157" i="1" s="1"/>
  <c r="L159" i="1"/>
  <c r="I159" i="1"/>
  <c r="Q158" i="1"/>
  <c r="P158" i="1"/>
  <c r="P157" i="1" s="1"/>
  <c r="N158" i="1"/>
  <c r="M158" i="1"/>
  <c r="L158" i="1"/>
  <c r="L157" i="1" s="1"/>
  <c r="K158" i="1"/>
  <c r="J158" i="1"/>
  <c r="I158" i="1"/>
  <c r="Q157" i="1"/>
  <c r="N157" i="1"/>
  <c r="M157" i="1"/>
  <c r="K157" i="1"/>
  <c r="J157" i="1"/>
  <c r="I157" i="1"/>
  <c r="O156" i="1"/>
  <c r="L156" i="1"/>
  <c r="I156" i="1"/>
  <c r="Q155" i="1"/>
  <c r="P155" i="1"/>
  <c r="O155" i="1"/>
  <c r="N155" i="1"/>
  <c r="M155" i="1"/>
  <c r="L155" i="1"/>
  <c r="K155" i="1"/>
  <c r="J155" i="1"/>
  <c r="I155" i="1"/>
  <c r="P154" i="1"/>
  <c r="O154" i="1"/>
  <c r="N154" i="1"/>
  <c r="N153" i="1" s="1"/>
  <c r="K154" i="1"/>
  <c r="J154" i="1"/>
  <c r="J153" i="1" s="1"/>
  <c r="P153" i="1"/>
  <c r="O153" i="1"/>
  <c r="K153" i="1"/>
  <c r="O151" i="1"/>
  <c r="O150" i="1" s="1"/>
  <c r="O149" i="1" s="1"/>
  <c r="O148" i="1" s="1"/>
  <c r="L151" i="1"/>
  <c r="I151" i="1"/>
  <c r="Q150" i="1"/>
  <c r="P150" i="1"/>
  <c r="P149" i="1" s="1"/>
  <c r="P148" i="1" s="1"/>
  <c r="P147" i="1" s="1"/>
  <c r="N150" i="1"/>
  <c r="M150" i="1"/>
  <c r="L150" i="1"/>
  <c r="L149" i="1" s="1"/>
  <c r="L148" i="1" s="1"/>
  <c r="L147" i="1" s="1"/>
  <c r="K150" i="1"/>
  <c r="J150" i="1"/>
  <c r="I150" i="1"/>
  <c r="Q149" i="1"/>
  <c r="Q148" i="1" s="1"/>
  <c r="Q147" i="1" s="1"/>
  <c r="N149" i="1"/>
  <c r="M149" i="1"/>
  <c r="M148" i="1" s="1"/>
  <c r="M147" i="1" s="1"/>
  <c r="K149" i="1"/>
  <c r="J149" i="1"/>
  <c r="I149" i="1"/>
  <c r="I148" i="1" s="1"/>
  <c r="I147" i="1" s="1"/>
  <c r="N148" i="1"/>
  <c r="N147" i="1" s="1"/>
  <c r="K148" i="1"/>
  <c r="J148" i="1"/>
  <c r="J147" i="1" s="1"/>
  <c r="O147" i="1"/>
  <c r="K147" i="1"/>
  <c r="O146" i="1"/>
  <c r="L146" i="1"/>
  <c r="I146" i="1"/>
  <c r="O145" i="1"/>
  <c r="M145" i="1"/>
  <c r="M144" i="1" s="1"/>
  <c r="M143" i="1" s="1"/>
  <c r="M142" i="1" s="1"/>
  <c r="L145" i="1"/>
  <c r="L144" i="1" s="1"/>
  <c r="I145" i="1"/>
  <c r="Q144" i="1"/>
  <c r="P144" i="1"/>
  <c r="O144" i="1"/>
  <c r="O143" i="1" s="1"/>
  <c r="O142" i="1" s="1"/>
  <c r="N144" i="1"/>
  <c r="K144" i="1"/>
  <c r="K143" i="1" s="1"/>
  <c r="K142" i="1" s="1"/>
  <c r="J144" i="1"/>
  <c r="I144" i="1"/>
  <c r="Q143" i="1"/>
  <c r="P143" i="1"/>
  <c r="P142" i="1" s="1"/>
  <c r="N143" i="1"/>
  <c r="L143" i="1"/>
  <c r="L142" i="1" s="1"/>
  <c r="J143" i="1"/>
  <c r="I143" i="1"/>
  <c r="Q142" i="1"/>
  <c r="N142" i="1"/>
  <c r="J142" i="1"/>
  <c r="I142" i="1"/>
  <c r="O141" i="1"/>
  <c r="L141" i="1"/>
  <c r="I141" i="1"/>
  <c r="Q140" i="1"/>
  <c r="Q137" i="1" s="1"/>
  <c r="Q136" i="1" s="1"/>
  <c r="P140" i="1"/>
  <c r="O140" i="1"/>
  <c r="N140" i="1"/>
  <c r="N137" i="1" s="1"/>
  <c r="N136" i="1" s="1"/>
  <c r="M140" i="1"/>
  <c r="M137" i="1" s="1"/>
  <c r="M136" i="1" s="1"/>
  <c r="L140" i="1"/>
  <c r="K140" i="1"/>
  <c r="J140" i="1"/>
  <c r="I140" i="1"/>
  <c r="O139" i="1"/>
  <c r="M139" i="1"/>
  <c r="L139" i="1"/>
  <c r="J139" i="1"/>
  <c r="Q138" i="1"/>
  <c r="P138" i="1"/>
  <c r="O138" i="1"/>
  <c r="O137" i="1" s="1"/>
  <c r="O136" i="1" s="1"/>
  <c r="N138" i="1"/>
  <c r="M138" i="1"/>
  <c r="L138" i="1"/>
  <c r="K138" i="1"/>
  <c r="K137" i="1" s="1"/>
  <c r="K136" i="1" s="1"/>
  <c r="P137" i="1"/>
  <c r="P136" i="1" s="1"/>
  <c r="L137" i="1"/>
  <c r="L136" i="1" s="1"/>
  <c r="O135" i="1"/>
  <c r="M135" i="1"/>
  <c r="L135" i="1"/>
  <c r="J135" i="1"/>
  <c r="Q134" i="1"/>
  <c r="P134" i="1"/>
  <c r="O134" i="1"/>
  <c r="O133" i="1" s="1"/>
  <c r="O132" i="1" s="1"/>
  <c r="N134" i="1"/>
  <c r="M134" i="1"/>
  <c r="L134" i="1"/>
  <c r="K134" i="1"/>
  <c r="K133" i="1" s="1"/>
  <c r="K132" i="1" s="1"/>
  <c r="K125" i="1" s="1"/>
  <c r="Q133" i="1"/>
  <c r="P133" i="1"/>
  <c r="P132" i="1" s="1"/>
  <c r="P125" i="1" s="1"/>
  <c r="N133" i="1"/>
  <c r="M133" i="1"/>
  <c r="L133" i="1"/>
  <c r="L132" i="1" s="1"/>
  <c r="Q132" i="1"/>
  <c r="N132" i="1"/>
  <c r="N125" i="1" s="1"/>
  <c r="M132" i="1"/>
  <c r="O131" i="1"/>
  <c r="L131" i="1"/>
  <c r="L130" i="1" s="1"/>
  <c r="I131" i="1"/>
  <c r="Q130" i="1"/>
  <c r="P130" i="1"/>
  <c r="O130" i="1"/>
  <c r="N130" i="1"/>
  <c r="M130" i="1"/>
  <c r="K130" i="1"/>
  <c r="J130" i="1"/>
  <c r="I130" i="1"/>
  <c r="O129" i="1"/>
  <c r="L129" i="1"/>
  <c r="L128" i="1" s="1"/>
  <c r="L127" i="1" s="1"/>
  <c r="L126" i="1" s="1"/>
  <c r="I129" i="1"/>
  <c r="Q128" i="1"/>
  <c r="P128" i="1"/>
  <c r="O128" i="1"/>
  <c r="N128" i="1"/>
  <c r="M128" i="1"/>
  <c r="K128" i="1"/>
  <c r="J128" i="1"/>
  <c r="I128" i="1"/>
  <c r="I127" i="1" s="1"/>
  <c r="I126" i="1" s="1"/>
  <c r="P127" i="1"/>
  <c r="O127" i="1"/>
  <c r="N127" i="1"/>
  <c r="N126" i="1" s="1"/>
  <c r="K127" i="1"/>
  <c r="J127" i="1"/>
  <c r="J126" i="1" s="1"/>
  <c r="P126" i="1"/>
  <c r="O126" i="1"/>
  <c r="K126" i="1"/>
  <c r="L125" i="1"/>
  <c r="O124" i="1"/>
  <c r="O123" i="1" s="1"/>
  <c r="L124" i="1"/>
  <c r="I124" i="1"/>
  <c r="Q123" i="1"/>
  <c r="Q118" i="1" s="1"/>
  <c r="Q117" i="1" s="1"/>
  <c r="P123" i="1"/>
  <c r="P118" i="1" s="1"/>
  <c r="N123" i="1"/>
  <c r="M123" i="1"/>
  <c r="M118" i="1" s="1"/>
  <c r="M117" i="1" s="1"/>
  <c r="L123" i="1"/>
  <c r="L118" i="1" s="1"/>
  <c r="L117" i="1" s="1"/>
  <c r="L116" i="1" s="1"/>
  <c r="K123" i="1"/>
  <c r="J123" i="1"/>
  <c r="I123" i="1"/>
  <c r="I118" i="1" s="1"/>
  <c r="I117" i="1" s="1"/>
  <c r="O122" i="1"/>
  <c r="O121" i="1" s="1"/>
  <c r="O120" i="1" s="1"/>
  <c r="O119" i="1" s="1"/>
  <c r="L122" i="1"/>
  <c r="I122" i="1"/>
  <c r="Q121" i="1"/>
  <c r="P121" i="1"/>
  <c r="P120" i="1" s="1"/>
  <c r="P119" i="1" s="1"/>
  <c r="N121" i="1"/>
  <c r="M121" i="1"/>
  <c r="L121" i="1"/>
  <c r="L120" i="1" s="1"/>
  <c r="L119" i="1" s="1"/>
  <c r="K121" i="1"/>
  <c r="J121" i="1"/>
  <c r="I121" i="1"/>
  <c r="Q120" i="1"/>
  <c r="Q119" i="1" s="1"/>
  <c r="N120" i="1"/>
  <c r="M120" i="1"/>
  <c r="M119" i="1" s="1"/>
  <c r="K120" i="1"/>
  <c r="J120" i="1"/>
  <c r="I120" i="1"/>
  <c r="I119" i="1" s="1"/>
  <c r="N119" i="1"/>
  <c r="K119" i="1"/>
  <c r="J119" i="1"/>
  <c r="O118" i="1"/>
  <c r="O117" i="1" s="1"/>
  <c r="O116" i="1" s="1"/>
  <c r="N118" i="1"/>
  <c r="K118" i="1"/>
  <c r="K117" i="1" s="1"/>
  <c r="K116" i="1" s="1"/>
  <c r="J118" i="1"/>
  <c r="P117" i="1"/>
  <c r="P116" i="1" s="1"/>
  <c r="N117" i="1"/>
  <c r="J117" i="1"/>
  <c r="Q116" i="1"/>
  <c r="N116" i="1"/>
  <c r="M116" i="1"/>
  <c r="J116" i="1"/>
  <c r="I116" i="1"/>
  <c r="O115" i="1"/>
  <c r="L115" i="1"/>
  <c r="L114" i="1" s="1"/>
  <c r="L113" i="1" s="1"/>
  <c r="L108" i="1" s="1"/>
  <c r="L107" i="1" s="1"/>
  <c r="I115" i="1"/>
  <c r="Q114" i="1"/>
  <c r="Q113" i="1" s="1"/>
  <c r="Q108" i="1" s="1"/>
  <c r="Q107" i="1" s="1"/>
  <c r="P114" i="1"/>
  <c r="O114" i="1"/>
  <c r="N114" i="1"/>
  <c r="M114" i="1"/>
  <c r="M113" i="1" s="1"/>
  <c r="M108" i="1" s="1"/>
  <c r="M107" i="1" s="1"/>
  <c r="K114" i="1"/>
  <c r="J114" i="1"/>
  <c r="I114" i="1"/>
  <c r="I113" i="1" s="1"/>
  <c r="I108" i="1" s="1"/>
  <c r="I107" i="1" s="1"/>
  <c r="P113" i="1"/>
  <c r="O113" i="1"/>
  <c r="N113" i="1"/>
  <c r="K113" i="1"/>
  <c r="J113" i="1"/>
  <c r="J108" i="1" s="1"/>
  <c r="J107" i="1" s="1"/>
  <c r="O112" i="1"/>
  <c r="M112" i="1"/>
  <c r="M111" i="1" s="1"/>
  <c r="M110" i="1" s="1"/>
  <c r="L112" i="1"/>
  <c r="L111" i="1" s="1"/>
  <c r="I112" i="1"/>
  <c r="Q111" i="1"/>
  <c r="P111" i="1"/>
  <c r="O111" i="1"/>
  <c r="O110" i="1" s="1"/>
  <c r="O109" i="1" s="1"/>
  <c r="N111" i="1"/>
  <c r="K111" i="1"/>
  <c r="K110" i="1" s="1"/>
  <c r="K109" i="1" s="1"/>
  <c r="J111" i="1"/>
  <c r="I111" i="1"/>
  <c r="Q110" i="1"/>
  <c r="P110" i="1"/>
  <c r="P109" i="1" s="1"/>
  <c r="N110" i="1"/>
  <c r="L110" i="1"/>
  <c r="L109" i="1" s="1"/>
  <c r="J110" i="1"/>
  <c r="I110" i="1"/>
  <c r="Q109" i="1"/>
  <c r="N109" i="1"/>
  <c r="M109" i="1"/>
  <c r="J109" i="1"/>
  <c r="I109" i="1"/>
  <c r="P108" i="1"/>
  <c r="O108" i="1"/>
  <c r="N108" i="1"/>
  <c r="N107" i="1" s="1"/>
  <c r="K108" i="1"/>
  <c r="P107" i="1"/>
  <c r="O107" i="1"/>
  <c r="K107" i="1"/>
  <c r="O106" i="1"/>
  <c r="L106" i="1"/>
  <c r="L105" i="1" s="1"/>
  <c r="L104" i="1" s="1"/>
  <c r="L103" i="1" s="1"/>
  <c r="I106" i="1"/>
  <c r="Q105" i="1"/>
  <c r="P105" i="1"/>
  <c r="O105" i="1"/>
  <c r="O104" i="1" s="1"/>
  <c r="O103" i="1" s="1"/>
  <c r="N105" i="1"/>
  <c r="M105" i="1"/>
  <c r="K105" i="1"/>
  <c r="K104" i="1" s="1"/>
  <c r="K103" i="1" s="1"/>
  <c r="J105" i="1"/>
  <c r="I105" i="1"/>
  <c r="Q104" i="1"/>
  <c r="P104" i="1"/>
  <c r="P103" i="1" s="1"/>
  <c r="N104" i="1"/>
  <c r="M104" i="1"/>
  <c r="J104" i="1"/>
  <c r="I104" i="1"/>
  <c r="Q103" i="1"/>
  <c r="N103" i="1"/>
  <c r="M103" i="1"/>
  <c r="J103" i="1"/>
  <c r="I103" i="1"/>
  <c r="O102" i="1"/>
  <c r="L102" i="1"/>
  <c r="I102" i="1"/>
  <c r="Q101" i="1"/>
  <c r="Q100" i="1" s="1"/>
  <c r="Q99" i="1" s="1"/>
  <c r="P101" i="1"/>
  <c r="O101" i="1"/>
  <c r="N101" i="1"/>
  <c r="M101" i="1"/>
  <c r="M100" i="1" s="1"/>
  <c r="M99" i="1" s="1"/>
  <c r="L101" i="1"/>
  <c r="K101" i="1"/>
  <c r="J101" i="1"/>
  <c r="I101" i="1"/>
  <c r="I100" i="1" s="1"/>
  <c r="I99" i="1" s="1"/>
  <c r="P100" i="1"/>
  <c r="O100" i="1"/>
  <c r="N100" i="1"/>
  <c r="N99" i="1" s="1"/>
  <c r="N94" i="1" s="1"/>
  <c r="L100" i="1"/>
  <c r="K100" i="1"/>
  <c r="J100" i="1"/>
  <c r="J99" i="1" s="1"/>
  <c r="P99" i="1"/>
  <c r="O99" i="1"/>
  <c r="L99" i="1"/>
  <c r="K99" i="1"/>
  <c r="O98" i="1"/>
  <c r="L98" i="1"/>
  <c r="L97" i="1" s="1"/>
  <c r="L96" i="1" s="1"/>
  <c r="L95" i="1" s="1"/>
  <c r="L94" i="1" s="1"/>
  <c r="I98" i="1"/>
  <c r="Q97" i="1"/>
  <c r="P97" i="1"/>
  <c r="O97" i="1"/>
  <c r="O96" i="1" s="1"/>
  <c r="O95" i="1" s="1"/>
  <c r="N97" i="1"/>
  <c r="M97" i="1"/>
  <c r="K97" i="1"/>
  <c r="K96" i="1" s="1"/>
  <c r="K95" i="1" s="1"/>
  <c r="K94" i="1" s="1"/>
  <c r="J97" i="1"/>
  <c r="I97" i="1"/>
  <c r="Q96" i="1"/>
  <c r="P96" i="1"/>
  <c r="P95" i="1" s="1"/>
  <c r="P94" i="1" s="1"/>
  <c r="N96" i="1"/>
  <c r="M96" i="1"/>
  <c r="J96" i="1"/>
  <c r="I96" i="1"/>
  <c r="Q95" i="1"/>
  <c r="N95" i="1"/>
  <c r="M95" i="1"/>
  <c r="M94" i="1" s="1"/>
  <c r="J95" i="1"/>
  <c r="I95" i="1"/>
  <c r="J94" i="1"/>
  <c r="O93" i="1"/>
  <c r="L93" i="1"/>
  <c r="L79" i="1" s="1"/>
  <c r="L78" i="1" s="1"/>
  <c r="L77" i="1" s="1"/>
  <c r="I93" i="1"/>
  <c r="O92" i="1"/>
  <c r="L92" i="1"/>
  <c r="L91" i="1" s="1"/>
  <c r="I92" i="1"/>
  <c r="Q91" i="1"/>
  <c r="P91" i="1"/>
  <c r="O91" i="1"/>
  <c r="N91" i="1"/>
  <c r="M91" i="1"/>
  <c r="K91" i="1"/>
  <c r="J91" i="1"/>
  <c r="I91" i="1"/>
  <c r="P90" i="1"/>
  <c r="O90" i="1"/>
  <c r="M90" i="1"/>
  <c r="M89" i="1" s="1"/>
  <c r="M88" i="1" s="1"/>
  <c r="L90" i="1"/>
  <c r="L89" i="1" s="1"/>
  <c r="I90" i="1"/>
  <c r="Q89" i="1"/>
  <c r="P89" i="1"/>
  <c r="O89" i="1"/>
  <c r="O88" i="1" s="1"/>
  <c r="N89" i="1"/>
  <c r="K89" i="1"/>
  <c r="K88" i="1" s="1"/>
  <c r="K83" i="1" s="1"/>
  <c r="J89" i="1"/>
  <c r="I89" i="1"/>
  <c r="Q88" i="1"/>
  <c r="P88" i="1"/>
  <c r="N88" i="1"/>
  <c r="L88" i="1"/>
  <c r="J88" i="1"/>
  <c r="I88" i="1"/>
  <c r="O87" i="1"/>
  <c r="O86" i="1" s="1"/>
  <c r="O85" i="1" s="1"/>
  <c r="O84" i="1" s="1"/>
  <c r="L87" i="1"/>
  <c r="I87" i="1"/>
  <c r="Q86" i="1"/>
  <c r="P86" i="1"/>
  <c r="P85" i="1" s="1"/>
  <c r="P84" i="1" s="1"/>
  <c r="N86" i="1"/>
  <c r="M86" i="1"/>
  <c r="L86" i="1"/>
  <c r="L85" i="1" s="1"/>
  <c r="L84" i="1" s="1"/>
  <c r="L83" i="1" s="1"/>
  <c r="K86" i="1"/>
  <c r="J86" i="1"/>
  <c r="I86" i="1"/>
  <c r="Q85" i="1"/>
  <c r="Q84" i="1" s="1"/>
  <c r="Q83" i="1" s="1"/>
  <c r="N85" i="1"/>
  <c r="M85" i="1"/>
  <c r="M84" i="1" s="1"/>
  <c r="K85" i="1"/>
  <c r="J85" i="1"/>
  <c r="I85" i="1"/>
  <c r="I84" i="1" s="1"/>
  <c r="I83" i="1" s="1"/>
  <c r="N84" i="1"/>
  <c r="N83" i="1" s="1"/>
  <c r="K84" i="1"/>
  <c r="J84" i="1"/>
  <c r="J83" i="1" s="1"/>
  <c r="O83" i="1"/>
  <c r="O82" i="1"/>
  <c r="L82" i="1"/>
  <c r="L81" i="1" s="1"/>
  <c r="L80" i="1" s="1"/>
  <c r="I82" i="1"/>
  <c r="Q81" i="1"/>
  <c r="P81" i="1"/>
  <c r="O81" i="1"/>
  <c r="O80" i="1" s="1"/>
  <c r="N81" i="1"/>
  <c r="M81" i="1"/>
  <c r="K81" i="1"/>
  <c r="K80" i="1" s="1"/>
  <c r="J81" i="1"/>
  <c r="I81" i="1"/>
  <c r="Q80" i="1"/>
  <c r="P80" i="1"/>
  <c r="N80" i="1"/>
  <c r="M80" i="1"/>
  <c r="J80" i="1"/>
  <c r="I80" i="1"/>
  <c r="Q79" i="1"/>
  <c r="Q78" i="1" s="1"/>
  <c r="Q77" i="1" s="1"/>
  <c r="Q76" i="1" s="1"/>
  <c r="P79" i="1"/>
  <c r="O79" i="1"/>
  <c r="N79" i="1"/>
  <c r="M79" i="1"/>
  <c r="M78" i="1" s="1"/>
  <c r="M77" i="1" s="1"/>
  <c r="M76" i="1" s="1"/>
  <c r="K79" i="1"/>
  <c r="J79" i="1"/>
  <c r="I79" i="1"/>
  <c r="I78" i="1" s="1"/>
  <c r="I77" i="1" s="1"/>
  <c r="I76" i="1" s="1"/>
  <c r="P78" i="1"/>
  <c r="O78" i="1"/>
  <c r="N78" i="1"/>
  <c r="N77" i="1" s="1"/>
  <c r="N76" i="1" s="1"/>
  <c r="K78" i="1"/>
  <c r="J78" i="1"/>
  <c r="J77" i="1" s="1"/>
  <c r="J76" i="1" s="1"/>
  <c r="P77" i="1"/>
  <c r="O77" i="1"/>
  <c r="O76" i="1" s="1"/>
  <c r="K77" i="1"/>
  <c r="K76" i="1" s="1"/>
  <c r="P76" i="1"/>
  <c r="L76" i="1"/>
  <c r="O75" i="1"/>
  <c r="O68" i="1" s="1"/>
  <c r="O67" i="1" s="1"/>
  <c r="L75" i="1"/>
  <c r="I75" i="1"/>
  <c r="P74" i="1"/>
  <c r="P73" i="1" s="1"/>
  <c r="P72" i="1" s="1"/>
  <c r="O74" i="1"/>
  <c r="O73" i="1" s="1"/>
  <c r="O72" i="1" s="1"/>
  <c r="M74" i="1"/>
  <c r="L74" i="1"/>
  <c r="L73" i="1" s="1"/>
  <c r="L72" i="1" s="1"/>
  <c r="I74" i="1"/>
  <c r="Q73" i="1"/>
  <c r="Q72" i="1" s="1"/>
  <c r="N73" i="1"/>
  <c r="M73" i="1"/>
  <c r="M72" i="1" s="1"/>
  <c r="K73" i="1"/>
  <c r="J73" i="1"/>
  <c r="I73" i="1"/>
  <c r="I72" i="1" s="1"/>
  <c r="N72" i="1"/>
  <c r="K72" i="1"/>
  <c r="J72" i="1"/>
  <c r="O71" i="1"/>
  <c r="L71" i="1"/>
  <c r="L70" i="1" s="1"/>
  <c r="L69" i="1" s="1"/>
  <c r="I71" i="1"/>
  <c r="I70" i="1" s="1"/>
  <c r="I69" i="1" s="1"/>
  <c r="Q70" i="1"/>
  <c r="P70" i="1"/>
  <c r="O70" i="1"/>
  <c r="N70" i="1"/>
  <c r="N69" i="1" s="1"/>
  <c r="M70" i="1"/>
  <c r="K70" i="1"/>
  <c r="K69" i="1" s="1"/>
  <c r="J70" i="1"/>
  <c r="J69" i="1" s="1"/>
  <c r="Q69" i="1"/>
  <c r="P69" i="1"/>
  <c r="O69" i="1"/>
  <c r="M69" i="1"/>
  <c r="Q68" i="1"/>
  <c r="P68" i="1"/>
  <c r="P67" i="1" s="1"/>
  <c r="P66" i="1" s="1"/>
  <c r="N68" i="1"/>
  <c r="M68" i="1"/>
  <c r="L68" i="1"/>
  <c r="L67" i="1" s="1"/>
  <c r="L66" i="1" s="1"/>
  <c r="K68" i="1"/>
  <c r="J68" i="1"/>
  <c r="I68" i="1"/>
  <c r="Q67" i="1"/>
  <c r="Q66" i="1" s="1"/>
  <c r="N67" i="1"/>
  <c r="N66" i="1" s="1"/>
  <c r="M67" i="1"/>
  <c r="M66" i="1" s="1"/>
  <c r="K67" i="1"/>
  <c r="J67" i="1"/>
  <c r="J66" i="1" s="1"/>
  <c r="I67" i="1"/>
  <c r="I66" i="1" s="1"/>
  <c r="O66" i="1"/>
  <c r="K66" i="1"/>
  <c r="O65" i="1"/>
  <c r="L65" i="1"/>
  <c r="L64" i="1" s="1"/>
  <c r="I65" i="1"/>
  <c r="I64" i="1" s="1"/>
  <c r="Q64" i="1"/>
  <c r="P64" i="1"/>
  <c r="O64" i="1"/>
  <c r="N64" i="1"/>
  <c r="M64" i="1"/>
  <c r="K64" i="1"/>
  <c r="J64" i="1"/>
  <c r="O63" i="1"/>
  <c r="L63" i="1"/>
  <c r="L62" i="1" s="1"/>
  <c r="L61" i="1" s="1"/>
  <c r="L60" i="1" s="1"/>
  <c r="I63" i="1"/>
  <c r="I62" i="1" s="1"/>
  <c r="Q62" i="1"/>
  <c r="P62" i="1"/>
  <c r="O62" i="1"/>
  <c r="N62" i="1"/>
  <c r="M62" i="1"/>
  <c r="K62" i="1"/>
  <c r="K61" i="1" s="1"/>
  <c r="K60" i="1" s="1"/>
  <c r="J62" i="1"/>
  <c r="J61" i="1" s="1"/>
  <c r="J60" i="1" s="1"/>
  <c r="Q61" i="1"/>
  <c r="P61" i="1"/>
  <c r="O61" i="1"/>
  <c r="O60" i="1" s="1"/>
  <c r="M61" i="1"/>
  <c r="Q60" i="1"/>
  <c r="P60" i="1"/>
  <c r="M60" i="1"/>
  <c r="O59" i="1"/>
  <c r="O58" i="1" s="1"/>
  <c r="O57" i="1" s="1"/>
  <c r="O56" i="1" s="1"/>
  <c r="L59" i="1"/>
  <c r="J59" i="1"/>
  <c r="I59" i="1"/>
  <c r="I58" i="1" s="1"/>
  <c r="I57" i="1" s="1"/>
  <c r="I56" i="1" s="1"/>
  <c r="Q58" i="1"/>
  <c r="Q57" i="1" s="1"/>
  <c r="Q56" i="1" s="1"/>
  <c r="P58" i="1"/>
  <c r="N58" i="1"/>
  <c r="M58" i="1"/>
  <c r="M57" i="1" s="1"/>
  <c r="M56" i="1" s="1"/>
  <c r="L58" i="1"/>
  <c r="K58" i="1"/>
  <c r="J58" i="1"/>
  <c r="P57" i="1"/>
  <c r="N57" i="1"/>
  <c r="N56" i="1" s="1"/>
  <c r="L57" i="1"/>
  <c r="K57" i="1"/>
  <c r="K56" i="1" s="1"/>
  <c r="J57" i="1"/>
  <c r="J56" i="1" s="1"/>
  <c r="P56" i="1"/>
  <c r="L56" i="1"/>
  <c r="O55" i="1"/>
  <c r="L55" i="1"/>
  <c r="L54" i="1" s="1"/>
  <c r="L53" i="1" s="1"/>
  <c r="L52" i="1" s="1"/>
  <c r="I55" i="1"/>
  <c r="Q54" i="1"/>
  <c r="P54" i="1"/>
  <c r="O54" i="1"/>
  <c r="O53" i="1" s="1"/>
  <c r="O52" i="1" s="1"/>
  <c r="N54" i="1"/>
  <c r="M54" i="1"/>
  <c r="K54" i="1"/>
  <c r="K53" i="1" s="1"/>
  <c r="K52" i="1" s="1"/>
  <c r="J54" i="1"/>
  <c r="I54" i="1"/>
  <c r="Q53" i="1"/>
  <c r="P53" i="1"/>
  <c r="P52" i="1" s="1"/>
  <c r="P43" i="1" s="1"/>
  <c r="N53" i="1"/>
  <c r="M53" i="1"/>
  <c r="J53" i="1"/>
  <c r="I53" i="1"/>
  <c r="I52" i="1" s="1"/>
  <c r="Q52" i="1"/>
  <c r="N52" i="1"/>
  <c r="M52" i="1"/>
  <c r="J52" i="1"/>
  <c r="O51" i="1"/>
  <c r="L51" i="1"/>
  <c r="J51" i="1"/>
  <c r="I51" i="1" s="1"/>
  <c r="I50" i="1" s="1"/>
  <c r="Q50" i="1"/>
  <c r="P50" i="1"/>
  <c r="O50" i="1"/>
  <c r="N50" i="1"/>
  <c r="M50" i="1"/>
  <c r="L50" i="1"/>
  <c r="K50" i="1"/>
  <c r="O49" i="1"/>
  <c r="L49" i="1"/>
  <c r="L48" i="1" s="1"/>
  <c r="J49" i="1"/>
  <c r="Q48" i="1"/>
  <c r="P48" i="1"/>
  <c r="O48" i="1"/>
  <c r="N48" i="1"/>
  <c r="M48" i="1"/>
  <c r="K48" i="1"/>
  <c r="K45" i="1" s="1"/>
  <c r="O47" i="1"/>
  <c r="O46" i="1" s="1"/>
  <c r="L47" i="1"/>
  <c r="J47" i="1"/>
  <c r="I47" i="1"/>
  <c r="Q46" i="1"/>
  <c r="P46" i="1"/>
  <c r="P45" i="1" s="1"/>
  <c r="P44" i="1" s="1"/>
  <c r="N46" i="1"/>
  <c r="M46" i="1"/>
  <c r="M45" i="1" s="1"/>
  <c r="M44" i="1" s="1"/>
  <c r="M43" i="1" s="1"/>
  <c r="L46" i="1"/>
  <c r="K46" i="1"/>
  <c r="J46" i="1"/>
  <c r="I46" i="1"/>
  <c r="Q45" i="1"/>
  <c r="Q44" i="1" s="1"/>
  <c r="N45" i="1"/>
  <c r="N44" i="1" s="1"/>
  <c r="K44" i="1"/>
  <c r="K43" i="1" s="1"/>
  <c r="O42" i="1"/>
  <c r="O41" i="1" s="1"/>
  <c r="L42" i="1"/>
  <c r="L41" i="1" s="1"/>
  <c r="L40" i="1" s="1"/>
  <c r="J42" i="1"/>
  <c r="I42" i="1"/>
  <c r="Q41" i="1"/>
  <c r="P41" i="1"/>
  <c r="P40" i="1" s="1"/>
  <c r="N41" i="1"/>
  <c r="M41" i="1"/>
  <c r="K41" i="1"/>
  <c r="J41" i="1"/>
  <c r="I41" i="1"/>
  <c r="Q40" i="1"/>
  <c r="O40" i="1"/>
  <c r="N40" i="1"/>
  <c r="M40" i="1"/>
  <c r="K40" i="1"/>
  <c r="J40" i="1"/>
  <c r="I40" i="1"/>
  <c r="O39" i="1"/>
  <c r="O38" i="1" s="1"/>
  <c r="O37" i="1" s="1"/>
  <c r="L39" i="1"/>
  <c r="I39" i="1"/>
  <c r="I38" i="1" s="1"/>
  <c r="I37" i="1" s="1"/>
  <c r="Q38" i="1"/>
  <c r="Q37" i="1" s="1"/>
  <c r="P38" i="1"/>
  <c r="P37" i="1" s="1"/>
  <c r="N38" i="1"/>
  <c r="N37" i="1" s="1"/>
  <c r="M38" i="1"/>
  <c r="M37" i="1" s="1"/>
  <c r="L38" i="1"/>
  <c r="L37" i="1" s="1"/>
  <c r="K38" i="1"/>
  <c r="J38" i="1"/>
  <c r="J37" i="1" s="1"/>
  <c r="K37" i="1"/>
  <c r="P36" i="1"/>
  <c r="O36" i="1"/>
  <c r="O35" i="1" s="1"/>
  <c r="O34" i="1" s="1"/>
  <c r="O33" i="1" s="1"/>
  <c r="M36" i="1"/>
  <c r="L36" i="1" s="1"/>
  <c r="L35" i="1" s="1"/>
  <c r="L34" i="1" s="1"/>
  <c r="L33" i="1" s="1"/>
  <c r="J36" i="1"/>
  <c r="I36" i="1"/>
  <c r="I35" i="1" s="1"/>
  <c r="I34" i="1" s="1"/>
  <c r="Q35" i="1"/>
  <c r="Q34" i="1" s="1"/>
  <c r="Q33" i="1" s="1"/>
  <c r="P35" i="1"/>
  <c r="P34" i="1" s="1"/>
  <c r="P33" i="1" s="1"/>
  <c r="N35" i="1"/>
  <c r="N34" i="1" s="1"/>
  <c r="N33" i="1" s="1"/>
  <c r="N30" i="1" s="1"/>
  <c r="M35" i="1"/>
  <c r="M34" i="1" s="1"/>
  <c r="K35" i="1"/>
  <c r="J35" i="1"/>
  <c r="J34" i="1" s="1"/>
  <c r="J33" i="1" s="1"/>
  <c r="K34" i="1"/>
  <c r="K33" i="1" s="1"/>
  <c r="O32" i="1"/>
  <c r="O31" i="1" s="1"/>
  <c r="L32" i="1"/>
  <c r="J32" i="1"/>
  <c r="I32" i="1" s="1"/>
  <c r="I31" i="1" s="1"/>
  <c r="Q31" i="1"/>
  <c r="P31" i="1"/>
  <c r="N31" i="1"/>
  <c r="M31" i="1"/>
  <c r="L31" i="1"/>
  <c r="L30" i="1" s="1"/>
  <c r="K31" i="1"/>
  <c r="O29" i="1"/>
  <c r="L29" i="1"/>
  <c r="K29" i="1"/>
  <c r="I29" i="1" s="1"/>
  <c r="I28" i="1" s="1"/>
  <c r="Q28" i="1"/>
  <c r="P28" i="1"/>
  <c r="O28" i="1"/>
  <c r="N28" i="1"/>
  <c r="M28" i="1"/>
  <c r="L28" i="1"/>
  <c r="K28" i="1"/>
  <c r="J28" i="1"/>
  <c r="O27" i="1"/>
  <c r="L27" i="1"/>
  <c r="L26" i="1" s="1"/>
  <c r="L25" i="1" s="1"/>
  <c r="L24" i="1" s="1"/>
  <c r="L23" i="1" s="1"/>
  <c r="I27" i="1"/>
  <c r="I26" i="1" s="1"/>
  <c r="I25" i="1" s="1"/>
  <c r="Q26" i="1"/>
  <c r="Q25" i="1" s="1"/>
  <c r="P26" i="1"/>
  <c r="O26" i="1"/>
  <c r="O25" i="1" s="1"/>
  <c r="N26" i="1"/>
  <c r="N25" i="1" s="1"/>
  <c r="N24" i="1" s="1"/>
  <c r="N23" i="1" s="1"/>
  <c r="M26" i="1"/>
  <c r="M25" i="1" s="1"/>
  <c r="K26" i="1"/>
  <c r="K25" i="1" s="1"/>
  <c r="J26" i="1"/>
  <c r="J25" i="1" s="1"/>
  <c r="P25" i="1"/>
  <c r="O22" i="1"/>
  <c r="O21" i="1" s="1"/>
  <c r="O14" i="1" s="1"/>
  <c r="O13" i="1" s="1"/>
  <c r="L22" i="1"/>
  <c r="I22" i="1"/>
  <c r="I21" i="1" s="1"/>
  <c r="I14" i="1" s="1"/>
  <c r="I13" i="1" s="1"/>
  <c r="Q21" i="1"/>
  <c r="P21" i="1"/>
  <c r="N21" i="1"/>
  <c r="N14" i="1" s="1"/>
  <c r="N13" i="1" s="1"/>
  <c r="M21" i="1"/>
  <c r="L21" i="1"/>
  <c r="K21" i="1"/>
  <c r="J21" i="1"/>
  <c r="J14" i="1" s="1"/>
  <c r="J13" i="1" s="1"/>
  <c r="O20" i="1"/>
  <c r="O19" i="1" s="1"/>
  <c r="O18" i="1" s="1"/>
  <c r="L20" i="1"/>
  <c r="I20" i="1"/>
  <c r="I19" i="1" s="1"/>
  <c r="I18" i="1" s="1"/>
  <c r="Q19" i="1"/>
  <c r="Q18" i="1" s="1"/>
  <c r="P19" i="1"/>
  <c r="P18" i="1" s="1"/>
  <c r="N19" i="1"/>
  <c r="N18" i="1" s="1"/>
  <c r="M19" i="1"/>
  <c r="M18" i="1" s="1"/>
  <c r="L19" i="1"/>
  <c r="L18" i="1" s="1"/>
  <c r="K19" i="1"/>
  <c r="J19" i="1"/>
  <c r="J18" i="1" s="1"/>
  <c r="K18" i="1"/>
  <c r="O17" i="1"/>
  <c r="L17" i="1"/>
  <c r="L16" i="1" s="1"/>
  <c r="L15" i="1" s="1"/>
  <c r="I17" i="1"/>
  <c r="I16" i="1" s="1"/>
  <c r="I15" i="1" s="1"/>
  <c r="Q16" i="1"/>
  <c r="Q15" i="1" s="1"/>
  <c r="P16" i="1"/>
  <c r="O16" i="1"/>
  <c r="O15" i="1" s="1"/>
  <c r="N16" i="1"/>
  <c r="N15" i="1" s="1"/>
  <c r="M16" i="1"/>
  <c r="M15" i="1" s="1"/>
  <c r="K16" i="1"/>
  <c r="K15" i="1" s="1"/>
  <c r="J16" i="1"/>
  <c r="J15" i="1" s="1"/>
  <c r="P15" i="1"/>
  <c r="Q14" i="1"/>
  <c r="Q13" i="1" s="1"/>
  <c r="Q12" i="1" s="1"/>
  <c r="P14" i="1"/>
  <c r="P13" i="1" s="1"/>
  <c r="P12" i="1" s="1"/>
  <c r="M14" i="1"/>
  <c r="M13" i="1" s="1"/>
  <c r="M12" i="1" s="1"/>
  <c r="L14" i="1"/>
  <c r="L13" i="1" s="1"/>
  <c r="L12" i="1" s="1"/>
  <c r="K14" i="1"/>
  <c r="K13" i="1" s="1"/>
  <c r="K12" i="1" s="1"/>
  <c r="O11" i="1"/>
  <c r="L11" i="1"/>
  <c r="L10" i="1" s="1"/>
  <c r="L9" i="1" s="1"/>
  <c r="I11" i="1"/>
  <c r="I10" i="1" s="1"/>
  <c r="I9" i="1" s="1"/>
  <c r="Q10" i="1"/>
  <c r="Q9" i="1" s="1"/>
  <c r="Q8" i="1" s="1"/>
  <c r="Q7" i="1" s="1"/>
  <c r="P10" i="1"/>
  <c r="O10" i="1"/>
  <c r="O9" i="1" s="1"/>
  <c r="N10" i="1"/>
  <c r="N9" i="1" s="1"/>
  <c r="M10" i="1"/>
  <c r="M9" i="1" s="1"/>
  <c r="M8" i="1" s="1"/>
  <c r="M7" i="1" s="1"/>
  <c r="K10" i="1"/>
  <c r="K9" i="1" s="1"/>
  <c r="J10" i="1"/>
  <c r="J9" i="1" s="1"/>
  <c r="P9" i="1"/>
  <c r="P8" i="1" s="1"/>
  <c r="P7" i="1" s="1"/>
  <c r="L8" i="1" l="1"/>
  <c r="L7" i="1" s="1"/>
  <c r="I12" i="1"/>
  <c r="I8" i="1" s="1"/>
  <c r="I7" i="1" s="1"/>
  <c r="K8" i="1"/>
  <c r="K7" i="1" s="1"/>
  <c r="J12" i="1"/>
  <c r="J8" i="1" s="1"/>
  <c r="J7" i="1" s="1"/>
  <c r="N12" i="1"/>
  <c r="N8" i="1" s="1"/>
  <c r="N7" i="1" s="1"/>
  <c r="K24" i="1"/>
  <c r="K23" i="1" s="1"/>
  <c r="K30" i="1"/>
  <c r="P30" i="1"/>
  <c r="P24" i="1" s="1"/>
  <c r="P23" i="1" s="1"/>
  <c r="O30" i="1"/>
  <c r="O24" i="1" s="1"/>
  <c r="O23" i="1" s="1"/>
  <c r="M33" i="1"/>
  <c r="M30" i="1" s="1"/>
  <c r="M24" i="1" s="1"/>
  <c r="M23" i="1" s="1"/>
  <c r="I33" i="1"/>
  <c r="I30" i="1" s="1"/>
  <c r="I24" i="1" s="1"/>
  <c r="I23" i="1" s="1"/>
  <c r="O12" i="1"/>
  <c r="O8" i="1" s="1"/>
  <c r="O7" i="1" s="1"/>
  <c r="Q30" i="1"/>
  <c r="Q24" i="1" s="1"/>
  <c r="Q23" i="1" s="1"/>
  <c r="I135" i="1"/>
  <c r="I134" i="1" s="1"/>
  <c r="I133" i="1" s="1"/>
  <c r="I132" i="1" s="1"/>
  <c r="J134" i="1"/>
  <c r="J133" i="1" s="1"/>
  <c r="J132" i="1" s="1"/>
  <c r="I139" i="1"/>
  <c r="I138" i="1" s="1"/>
  <c r="I137" i="1" s="1"/>
  <c r="I136" i="1" s="1"/>
  <c r="J138" i="1"/>
  <c r="J137" i="1" s="1"/>
  <c r="J136" i="1" s="1"/>
  <c r="O200" i="1"/>
  <c r="O199" i="1" s="1"/>
  <c r="O198" i="1" s="1"/>
  <c r="P199" i="1"/>
  <c r="P198" i="1" s="1"/>
  <c r="P211" i="1"/>
  <c r="O404" i="1"/>
  <c r="O403" i="1"/>
  <c r="O402" i="1" s="1"/>
  <c r="O401" i="1" s="1"/>
  <c r="O490" i="1"/>
  <c r="J31" i="1"/>
  <c r="J30" i="1" s="1"/>
  <c r="J24" i="1" s="1"/>
  <c r="J23" i="1" s="1"/>
  <c r="M127" i="1"/>
  <c r="M126" i="1" s="1"/>
  <c r="Q127" i="1"/>
  <c r="Q126" i="1" s="1"/>
  <c r="M125" i="1"/>
  <c r="O125" i="1"/>
  <c r="K152" i="1"/>
  <c r="L178" i="1"/>
  <c r="L177" i="1" s="1"/>
  <c r="L152" i="1" s="1"/>
  <c r="O184" i="1"/>
  <c r="O183" i="1" s="1"/>
  <c r="P194" i="1"/>
  <c r="P152" i="1" s="1"/>
  <c r="O194" i="1"/>
  <c r="I200" i="1"/>
  <c r="I199" i="1" s="1"/>
  <c r="I198" i="1" s="1"/>
  <c r="I194" i="1" s="1"/>
  <c r="I152" i="1" s="1"/>
  <c r="J199" i="1"/>
  <c r="J198" i="1" s="1"/>
  <c r="J194" i="1" s="1"/>
  <c r="J152" i="1" s="1"/>
  <c r="J236" i="1"/>
  <c r="L236" i="1"/>
  <c r="I249" i="1"/>
  <c r="I248" i="1" s="1"/>
  <c r="I247" i="1" s="1"/>
  <c r="I246" i="1" s="1"/>
  <c r="L251" i="1"/>
  <c r="L250" i="1" s="1"/>
  <c r="L249" i="1" s="1"/>
  <c r="L248" i="1" s="1"/>
  <c r="L247" i="1" s="1"/>
  <c r="L246" i="1" s="1"/>
  <c r="N250" i="1"/>
  <c r="N249" i="1" s="1"/>
  <c r="N248" i="1" s="1"/>
  <c r="N247" i="1" s="1"/>
  <c r="N246" i="1" s="1"/>
  <c r="N257" i="1"/>
  <c r="N211" i="1" s="1"/>
  <c r="I257" i="1"/>
  <c r="K271" i="1"/>
  <c r="K257" i="1" s="1"/>
  <c r="K211" i="1" s="1"/>
  <c r="I290" i="1"/>
  <c r="I287" i="1" s="1"/>
  <c r="I271" i="1" s="1"/>
  <c r="J287" i="1"/>
  <c r="J271" i="1" s="1"/>
  <c r="M309" i="1"/>
  <c r="P313" i="1"/>
  <c r="P309" i="1" s="1"/>
  <c r="O313" i="1"/>
  <c r="O309" i="1" s="1"/>
  <c r="I323" i="1"/>
  <c r="I322" i="1" s="1"/>
  <c r="I321" i="1" s="1"/>
  <c r="I308" i="1" s="1"/>
  <c r="J322" i="1"/>
  <c r="J321" i="1" s="1"/>
  <c r="J308" i="1" s="1"/>
  <c r="M333" i="1"/>
  <c r="M327" i="1" s="1"/>
  <c r="K334" i="1"/>
  <c r="K333" i="1" s="1"/>
  <c r="K327" i="1" s="1"/>
  <c r="L347" i="1"/>
  <c r="P387" i="1"/>
  <c r="J387" i="1"/>
  <c r="K412" i="1"/>
  <c r="K440" i="1"/>
  <c r="P460" i="1"/>
  <c r="J50" i="1"/>
  <c r="N61" i="1"/>
  <c r="N60" i="1" s="1"/>
  <c r="N43" i="1" s="1"/>
  <c r="I61" i="1"/>
  <c r="I60" i="1" s="1"/>
  <c r="M83" i="1"/>
  <c r="I94" i="1"/>
  <c r="Q94" i="1"/>
  <c r="O152" i="1"/>
  <c r="M152" i="1"/>
  <c r="Q152" i="1"/>
  <c r="N189" i="1"/>
  <c r="N183" i="1" s="1"/>
  <c r="N152" i="1" s="1"/>
  <c r="I189" i="1"/>
  <c r="I183" i="1" s="1"/>
  <c r="J257" i="1"/>
  <c r="J211" i="1" s="1"/>
  <c r="Q257" i="1"/>
  <c r="Q211" i="1" s="1"/>
  <c r="Q309" i="1"/>
  <c r="L313" i="1"/>
  <c r="L309" i="1" s="1"/>
  <c r="N309" i="1"/>
  <c r="O367" i="1"/>
  <c r="O366" i="1" s="1"/>
  <c r="O365" i="1" s="1"/>
  <c r="P366" i="1"/>
  <c r="P365" i="1" s="1"/>
  <c r="K387" i="1"/>
  <c r="L401" i="1"/>
  <c r="K431" i="1"/>
  <c r="K430" i="1" s="1"/>
  <c r="O431" i="1"/>
  <c r="O430" i="1" s="1"/>
  <c r="I511" i="1"/>
  <c r="O534" i="1"/>
  <c r="O533" i="1" s="1"/>
  <c r="O532" i="1" s="1"/>
  <c r="O511" i="1" s="1"/>
  <c r="P533" i="1"/>
  <c r="P532" i="1" s="1"/>
  <c r="P511" i="1" s="1"/>
  <c r="L536" i="1"/>
  <c r="L460" i="1" s="1"/>
  <c r="O536" i="1"/>
  <c r="O460" i="1" s="1"/>
  <c r="Q43" i="1"/>
  <c r="L45" i="1"/>
  <c r="L44" i="1" s="1"/>
  <c r="L43" i="1" s="1"/>
  <c r="O45" i="1"/>
  <c r="O44" i="1" s="1"/>
  <c r="O43" i="1" s="1"/>
  <c r="I49" i="1"/>
  <c r="I48" i="1" s="1"/>
  <c r="I45" i="1" s="1"/>
  <c r="I44" i="1" s="1"/>
  <c r="I43" i="1" s="1"/>
  <c r="J48" i="1"/>
  <c r="J45" i="1" s="1"/>
  <c r="J44" i="1" s="1"/>
  <c r="J43" i="1" s="1"/>
  <c r="P83" i="1"/>
  <c r="O94" i="1"/>
  <c r="Q125" i="1"/>
  <c r="I227" i="1"/>
  <c r="I226" i="1"/>
  <c r="I212" i="1" s="1"/>
  <c r="I211" i="1" s="1"/>
  <c r="O257" i="1"/>
  <c r="O211" i="1" s="1"/>
  <c r="J309" i="1"/>
  <c r="P347" i="1"/>
  <c r="N347" i="1"/>
  <c r="O387" i="1"/>
  <c r="L463" i="1"/>
  <c r="L462" i="1" s="1"/>
  <c r="M462" i="1"/>
  <c r="I474" i="1"/>
  <c r="I460" i="1" s="1"/>
  <c r="K536" i="1"/>
  <c r="K541" i="1"/>
  <c r="I587" i="1"/>
  <c r="I586" i="1" s="1"/>
  <c r="I585" i="1" s="1"/>
  <c r="J586" i="1"/>
  <c r="J585" i="1" s="1"/>
  <c r="K474" i="1"/>
  <c r="K460" i="1" s="1"/>
  <c r="L485" i="1"/>
  <c r="M490" i="1"/>
  <c r="Q490" i="1"/>
  <c r="P501" i="1"/>
  <c r="P500" i="1" s="1"/>
  <c r="M501" i="1"/>
  <c r="M500" i="1" s="1"/>
  <c r="Q501" i="1"/>
  <c r="Q500" i="1" s="1"/>
  <c r="Q511" i="1"/>
  <c r="M541" i="1"/>
  <c r="L541" i="1"/>
  <c r="N566" i="1"/>
  <c r="Q577" i="1"/>
  <c r="P589" i="1"/>
  <c r="O589" i="1"/>
  <c r="I604" i="1"/>
  <c r="I603" i="1" s="1"/>
  <c r="I602" i="1" s="1"/>
  <c r="J603" i="1"/>
  <c r="J602" i="1" s="1"/>
  <c r="O615" i="1"/>
  <c r="N626" i="1"/>
  <c r="I639" i="1"/>
  <c r="I638" i="1" s="1"/>
  <c r="I637" i="1" s="1"/>
  <c r="J646" i="1"/>
  <c r="O664" i="1"/>
  <c r="L664" i="1"/>
  <c r="M474" i="1"/>
  <c r="M460" i="1" s="1"/>
  <c r="I490" i="1"/>
  <c r="I501" i="1"/>
  <c r="I500" i="1" s="1"/>
  <c r="J511" i="1"/>
  <c r="N511" i="1"/>
  <c r="Q541" i="1"/>
  <c r="P566" i="1"/>
  <c r="M566" i="1"/>
  <c r="L589" i="1"/>
  <c r="L573" i="1" s="1"/>
  <c r="O593" i="1"/>
  <c r="L626" i="1"/>
  <c r="J626" i="1"/>
  <c r="J637" i="1"/>
  <c r="L534" i="1"/>
  <c r="L533" i="1" s="1"/>
  <c r="L532" i="1" s="1"/>
  <c r="L511" i="1" s="1"/>
  <c r="L696" i="1"/>
  <c r="J670" i="1"/>
  <c r="J669" i="1" s="1"/>
  <c r="N669" i="1"/>
  <c r="N573" i="1" s="1"/>
  <c r="M716" i="1"/>
  <c r="P725" i="1"/>
  <c r="P724" i="1" s="1"/>
  <c r="P729" i="1"/>
  <c r="P772" i="1"/>
  <c r="O772" i="1"/>
  <c r="P915" i="1"/>
  <c r="P914" i="1" s="1"/>
  <c r="O916" i="1"/>
  <c r="O915" i="1" s="1"/>
  <c r="O914" i="1" s="1"/>
  <c r="O926" i="1"/>
  <c r="I1030" i="1"/>
  <c r="I1029" i="1" s="1"/>
  <c r="I1020" i="1" s="1"/>
  <c r="K1029" i="1"/>
  <c r="K1020" i="1" s="1"/>
  <c r="K573" i="1" s="1"/>
  <c r="P1044" i="1"/>
  <c r="O1044" i="1"/>
  <c r="L1064" i="1"/>
  <c r="L1063" i="1" s="1"/>
  <c r="N1063" i="1"/>
  <c r="Q1068" i="1"/>
  <c r="Q1065" i="1" s="1"/>
  <c r="O1069" i="1"/>
  <c r="O1068" i="1" s="1"/>
  <c r="O1065" i="1" s="1"/>
  <c r="L724" i="1"/>
  <c r="I728" i="1"/>
  <c r="I727" i="1" s="1"/>
  <c r="I724" i="1" s="1"/>
  <c r="J727" i="1"/>
  <c r="J724" i="1" s="1"/>
  <c r="L729" i="1"/>
  <c r="I854" i="1"/>
  <c r="I853" i="1" s="1"/>
  <c r="I852" i="1" s="1"/>
  <c r="J853" i="1"/>
  <c r="J852" i="1" s="1"/>
  <c r="I920" i="1"/>
  <c r="I919" i="1" s="1"/>
  <c r="J919" i="1"/>
  <c r="P1037" i="1"/>
  <c r="O1037" i="1"/>
  <c r="N1032" i="1"/>
  <c r="O1091" i="1"/>
  <c r="M736" i="1"/>
  <c r="J743" i="1"/>
  <c r="O829" i="1"/>
  <c r="O852" i="1"/>
  <c r="N736" i="1"/>
  <c r="I918" i="1"/>
  <c r="I917" i="1" s="1"/>
  <c r="I914" i="1" s="1"/>
  <c r="J917" i="1"/>
  <c r="J914" i="1" s="1"/>
  <c r="M1009" i="1"/>
  <c r="M1008" i="1" s="1"/>
  <c r="L1010" i="1"/>
  <c r="L1009" i="1" s="1"/>
  <c r="L1008" i="1" s="1"/>
  <c r="O1020" i="1"/>
  <c r="Q1029" i="1"/>
  <c r="Q1020" i="1" s="1"/>
  <c r="Q573" i="1" s="1"/>
  <c r="O1030" i="1"/>
  <c r="O1029" i="1" s="1"/>
  <c r="O1078" i="1"/>
  <c r="L1134" i="1"/>
  <c r="L1123" i="1" s="1"/>
  <c r="O1159" i="1"/>
  <c r="O1356" i="1"/>
  <c r="O1355" i="1" s="1"/>
  <c r="O1350" i="1" s="1"/>
  <c r="Q1355" i="1"/>
  <c r="Q1350" i="1" s="1"/>
  <c r="N834" i="1"/>
  <c r="I834" i="1"/>
  <c r="I861" i="1"/>
  <c r="L881" i="1"/>
  <c r="L875" i="1" s="1"/>
  <c r="L874" i="1" s="1"/>
  <c r="M875" i="1"/>
  <c r="M874" i="1" s="1"/>
  <c r="J883" i="1"/>
  <c r="J882" i="1" s="1"/>
  <c r="J895" i="1"/>
  <c r="J909" i="1"/>
  <c r="L926" i="1"/>
  <c r="I932" i="1"/>
  <c r="I931" i="1" s="1"/>
  <c r="I926" i="1" s="1"/>
  <c r="J931" i="1"/>
  <c r="J926" i="1" s="1"/>
  <c r="O936" i="1"/>
  <c r="M950" i="1"/>
  <c r="M949" i="1" s="1"/>
  <c r="Q950" i="1"/>
  <c r="Q949" i="1" s="1"/>
  <c r="L1020" i="1"/>
  <c r="M1039" i="1"/>
  <c r="M1038" i="1" s="1"/>
  <c r="M1037" i="1" s="1"/>
  <c r="Q1039" i="1"/>
  <c r="Q1038" i="1" s="1"/>
  <c r="Q1037" i="1" s="1"/>
  <c r="I1065" i="1"/>
  <c r="O1123" i="1"/>
  <c r="O1134" i="1"/>
  <c r="P1274" i="1"/>
  <c r="O1274" i="1"/>
  <c r="M771" i="1"/>
  <c r="M573" i="1" s="1"/>
  <c r="K804" i="1"/>
  <c r="N809" i="1"/>
  <c r="I809" i="1"/>
  <c r="L814" i="1"/>
  <c r="I824" i="1"/>
  <c r="I823" i="1" s="1"/>
  <c r="I822" i="1" s="1"/>
  <c r="J823" i="1"/>
  <c r="J822" i="1" s="1"/>
  <c r="K829" i="1"/>
  <c r="J834" i="1"/>
  <c r="J861" i="1"/>
  <c r="L936" i="1"/>
  <c r="I950" i="1"/>
  <c r="I949" i="1" s="1"/>
  <c r="I1039" i="1"/>
  <c r="I1038" i="1" s="1"/>
  <c r="I1037" i="1" s="1"/>
  <c r="K1044" i="1"/>
  <c r="K1037" i="1" s="1"/>
  <c r="J1052" i="1"/>
  <c r="J1044" i="1" s="1"/>
  <c r="J1037" i="1" s="1"/>
  <c r="L1032" i="1"/>
  <c r="L1065" i="1"/>
  <c r="P1091" i="1"/>
  <c r="I1103" i="1"/>
  <c r="P1123" i="1"/>
  <c r="K1127" i="1"/>
  <c r="K1123" i="1" s="1"/>
  <c r="K1134" i="1"/>
  <c r="O1179" i="1"/>
  <c r="L1179" i="1"/>
  <c r="M1432" i="1"/>
  <c r="L1044" i="1"/>
  <c r="L1037" i="1" s="1"/>
  <c r="I1074" i="1"/>
  <c r="M1074" i="1"/>
  <c r="N1078" i="1"/>
  <c r="L1091" i="1"/>
  <c r="K1091" i="1"/>
  <c r="I1106" i="1"/>
  <c r="I1105" i="1" s="1"/>
  <c r="M1106" i="1"/>
  <c r="M1105" i="1" s="1"/>
  <c r="K1179" i="1"/>
  <c r="K1078" i="1"/>
  <c r="K1103" i="1"/>
  <c r="O1103" i="1"/>
  <c r="J1127" i="1"/>
  <c r="J1123" i="1" s="1"/>
  <c r="O1146" i="1"/>
  <c r="O1145" i="1" s="1"/>
  <c r="O1144" i="1" s="1"/>
  <c r="O1143" i="1" s="1"/>
  <c r="O1142" i="1" s="1"/>
  <c r="L1187" i="1"/>
  <c r="P1246" i="1"/>
  <c r="P1243" i="1" s="1"/>
  <c r="O1272" i="1"/>
  <c r="O1271" i="1" s="1"/>
  <c r="P1271" i="1"/>
  <c r="Q1106" i="1"/>
  <c r="Q1105" i="1" s="1"/>
  <c r="O1214" i="1"/>
  <c r="I1243" i="1"/>
  <c r="N1243" i="1"/>
  <c r="L1384" i="1"/>
  <c r="O1392" i="1"/>
  <c r="O1391" i="1" s="1"/>
  <c r="O1390" i="1" s="1"/>
  <c r="O1384" i="1" s="1"/>
  <c r="P1391" i="1"/>
  <c r="P1390" i="1" s="1"/>
  <c r="L1243" i="1"/>
  <c r="L1274" i="1"/>
  <c r="M1342" i="1"/>
  <c r="N1341" i="1"/>
  <c r="M1346" i="1"/>
  <c r="N1345" i="1"/>
  <c r="P1336" i="1"/>
  <c r="J1419" i="1"/>
  <c r="L1419" i="1"/>
  <c r="I1216" i="1"/>
  <c r="I1215" i="1" s="1"/>
  <c r="I1214" i="1" s="1"/>
  <c r="J1215" i="1"/>
  <c r="J1214" i="1" s="1"/>
  <c r="I1228" i="1"/>
  <c r="I1227" i="1" s="1"/>
  <c r="J1227" i="1"/>
  <c r="P1330" i="1"/>
  <c r="O1340" i="1"/>
  <c r="P1339" i="1"/>
  <c r="P1338" i="1" s="1"/>
  <c r="P1337" i="1" s="1"/>
  <c r="P1348" i="1"/>
  <c r="Q1347" i="1"/>
  <c r="Q1344" i="1" s="1"/>
  <c r="Q1343" i="1" s="1"/>
  <c r="P1384" i="1"/>
  <c r="I1400" i="1"/>
  <c r="L1331" i="1"/>
  <c r="L1330" i="1" s="1"/>
  <c r="K1372" i="1"/>
  <c r="I1392" i="1"/>
  <c r="I1391" i="1" s="1"/>
  <c r="I1390" i="1" s="1"/>
  <c r="I1384" i="1" s="1"/>
  <c r="J1391" i="1"/>
  <c r="J1390" i="1" s="1"/>
  <c r="J1384" i="1" s="1"/>
  <c r="P1395" i="1"/>
  <c r="O1395" i="1"/>
  <c r="O1330" i="1" s="1"/>
  <c r="P1432" i="1"/>
  <c r="I1470" i="1"/>
  <c r="J1350" i="1"/>
  <c r="L1356" i="1"/>
  <c r="L1355" i="1" s="1"/>
  <c r="L1350" i="1" s="1"/>
  <c r="N1355" i="1"/>
  <c r="N1350" i="1" s="1"/>
  <c r="Q1384" i="1"/>
  <c r="N1411" i="1"/>
  <c r="I1411" i="1"/>
  <c r="Q1432" i="1"/>
  <c r="P1440" i="1"/>
  <c r="O1440" i="1"/>
  <c r="I1432" i="1"/>
  <c r="M1372" i="1"/>
  <c r="Q1372" i="1"/>
  <c r="L1379" i="1"/>
  <c r="J1411" i="1"/>
  <c r="K1432" i="1"/>
  <c r="L1440" i="1"/>
  <c r="L1432" i="1" s="1"/>
  <c r="K1447" i="1"/>
  <c r="O1447" i="1"/>
  <c r="O1432" i="1" s="1"/>
  <c r="I1363" i="1"/>
  <c r="I1349" i="1" s="1"/>
  <c r="I1336" i="1" s="1"/>
  <c r="I1330" i="1" s="1"/>
  <c r="K1349" i="1"/>
  <c r="K1336" i="1" s="1"/>
  <c r="K1330" i="1" s="1"/>
  <c r="I1372" i="1"/>
  <c r="J1400" i="1"/>
  <c r="J1330" i="1" s="1"/>
  <c r="L1406" i="1"/>
  <c r="M1419" i="1"/>
  <c r="M1330" i="1" s="1"/>
  <c r="Q1419" i="1"/>
  <c r="Q1330" i="1" s="1"/>
  <c r="M1461" i="1" l="1"/>
  <c r="O573" i="1"/>
  <c r="O1461" i="1" s="1"/>
  <c r="Q1461" i="1"/>
  <c r="N1461" i="1"/>
  <c r="J573" i="1"/>
  <c r="M1345" i="1"/>
  <c r="L1346" i="1"/>
  <c r="P573" i="1"/>
  <c r="P1461" i="1" s="1"/>
  <c r="I573" i="1"/>
  <c r="L1461" i="1"/>
  <c r="O1339" i="1"/>
  <c r="O1338" i="1" s="1"/>
  <c r="O1337" i="1" s="1"/>
  <c r="N1340" i="1"/>
  <c r="J125" i="1"/>
  <c r="J1461" i="1" s="1"/>
  <c r="P1347" i="1"/>
  <c r="P1344" i="1" s="1"/>
  <c r="P1343" i="1" s="1"/>
  <c r="O1348" i="1"/>
  <c r="M1341" i="1"/>
  <c r="L1342" i="1"/>
  <c r="I125" i="1"/>
  <c r="I1461" i="1" s="1"/>
  <c r="K1461" i="1"/>
  <c r="O1467" i="1" l="1"/>
  <c r="O1465" i="1"/>
  <c r="P1467" i="1"/>
  <c r="P1465" i="1"/>
  <c r="I1472" i="1"/>
  <c r="I1467" i="1"/>
  <c r="I1465" i="1"/>
  <c r="I1474" i="1"/>
  <c r="J1465" i="1"/>
  <c r="J1467" i="1"/>
  <c r="J1472" i="1"/>
  <c r="J1474" i="1"/>
  <c r="K1346" i="1"/>
  <c r="L1345" i="1"/>
  <c r="N1465" i="1"/>
  <c r="N1467" i="1"/>
  <c r="M1467" i="1"/>
  <c r="M1465" i="1"/>
  <c r="M1340" i="1"/>
  <c r="N1339" i="1"/>
  <c r="N1338" i="1" s="1"/>
  <c r="N1337" i="1" s="1"/>
  <c r="K1342" i="1"/>
  <c r="L1341" i="1"/>
  <c r="L1467" i="1"/>
  <c r="L1465" i="1"/>
  <c r="Q1467" i="1"/>
  <c r="Q1465" i="1"/>
  <c r="K1472" i="1"/>
  <c r="K1465" i="1"/>
  <c r="K1474" i="1"/>
  <c r="K1467" i="1"/>
  <c r="N1348" i="1"/>
  <c r="O1347" i="1"/>
  <c r="O1344" i="1" s="1"/>
  <c r="O1343" i="1" s="1"/>
  <c r="J1342" i="1" l="1"/>
  <c r="K1341" i="1"/>
  <c r="M1348" i="1"/>
  <c r="N1347" i="1"/>
  <c r="N1344" i="1" s="1"/>
  <c r="N1343" i="1" s="1"/>
  <c r="L1340" i="1"/>
  <c r="M1339" i="1"/>
  <c r="M1338" i="1" s="1"/>
  <c r="M1337" i="1" s="1"/>
  <c r="J1346" i="1"/>
  <c r="K1345" i="1"/>
  <c r="L1348" i="1" l="1"/>
  <c r="M1347" i="1"/>
  <c r="M1344" i="1" s="1"/>
  <c r="M1343" i="1" s="1"/>
  <c r="I1346" i="1"/>
  <c r="I1345" i="1" s="1"/>
  <c r="J1345" i="1"/>
  <c r="K1340" i="1"/>
  <c r="L1339" i="1"/>
  <c r="L1338" i="1" s="1"/>
  <c r="L1337" i="1" s="1"/>
  <c r="I1342" i="1"/>
  <c r="I1341" i="1" s="1"/>
  <c r="J1341" i="1"/>
  <c r="K1339" i="1" l="1"/>
  <c r="K1338" i="1" s="1"/>
  <c r="K1337" i="1" s="1"/>
  <c r="J1340" i="1"/>
  <c r="L1347" i="1"/>
  <c r="L1344" i="1" s="1"/>
  <c r="L1343" i="1" s="1"/>
  <c r="K1348" i="1"/>
  <c r="K1347" i="1" l="1"/>
  <c r="K1344" i="1" s="1"/>
  <c r="K1343" i="1" s="1"/>
  <c r="J1348" i="1"/>
  <c r="J1339" i="1"/>
  <c r="J1338" i="1" s="1"/>
  <c r="J1337" i="1" s="1"/>
  <c r="I1340" i="1"/>
  <c r="I1339" i="1" s="1"/>
  <c r="I1338" i="1" s="1"/>
  <c r="I1337" i="1" s="1"/>
  <c r="I1348" i="1" l="1"/>
  <c r="I1347" i="1" s="1"/>
  <c r="I1344" i="1" s="1"/>
  <c r="I1343" i="1" s="1"/>
  <c r="J1347" i="1"/>
  <c r="J1344" i="1" s="1"/>
  <c r="J1343" i="1" s="1"/>
</calcChain>
</file>

<file path=xl/sharedStrings.xml><?xml version="1.0" encoding="utf-8"?>
<sst xmlns="http://schemas.openxmlformats.org/spreadsheetml/2006/main" count="8046" uniqueCount="899">
  <si>
    <t>Приложение 5</t>
  </si>
  <si>
    <t>к решению сессии совета депутатов Искитимского района Новосибирской области "О бюджете Искитимского района Новосибирской области на 2026 год и плановый период 2027 и 2028 годов"</t>
  </si>
  <si>
    <t>Наименование</t>
  </si>
  <si>
    <t/>
  </si>
  <si>
    <t>целевая статья</t>
  </si>
  <si>
    <t>вид</t>
  </si>
  <si>
    <t>раздел</t>
  </si>
  <si>
    <t>подраздел</t>
  </si>
  <si>
    <t>Сумма</t>
  </si>
  <si>
    <t>2026 год</t>
  </si>
  <si>
    <t>2027 год</t>
  </si>
  <si>
    <t>2028 год</t>
  </si>
  <si>
    <t>Муниципальная программа "Развитие малого и среднего предпринимательства в Искитимском районе"</t>
  </si>
  <si>
    <t>04</t>
  </si>
  <si>
    <t>01.0.00.00000</t>
  </si>
  <si>
    <t>Основное мероприятие:"Финансовая поддержка субъектов малого и среднего предпринимательства"</t>
  </si>
  <si>
    <t>01.0.02.00000</t>
  </si>
  <si>
    <t>Финансовая поддержка субъектов малого и среднего предпринимательства</t>
  </si>
  <si>
    <t>01.0.02.06270</t>
  </si>
  <si>
    <t>Иные бюджетные ассигнования</t>
  </si>
  <si>
    <t>800</t>
  </si>
  <si>
    <t xml:space="preserve"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 </t>
  </si>
  <si>
    <t>810</t>
  </si>
  <si>
    <t>Развитие малого и среднего предпринимательства</t>
  </si>
  <si>
    <t>01.0.02.70690</t>
  </si>
  <si>
    <t>Закупка товаров, работ и услуг для государственных (муниципальных) нужд</t>
  </si>
  <si>
    <t>200</t>
  </si>
  <si>
    <t>Иные закупки товаров, работ и услуг для государственных (муниципальных) нужд</t>
  </si>
  <si>
    <t>240</t>
  </si>
  <si>
    <t>Реализация мероприятий за счет средств резервного фонда Правительства Новосибирской области</t>
  </si>
  <si>
    <t> 01</t>
  </si>
  <si>
    <t>02 </t>
  </si>
  <si>
    <t>99.0.00.20540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</si>
  <si>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</si>
  <si>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</si>
  <si>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Обеспечение сбалансированности местных бюджетов</t>
  </si>
  <si>
    <t>99.0.00.70510</t>
  </si>
  <si>
    <t>Муниципальная программа "Развитие автомобильных дорог общего пользования местного значения Искитимского района Новосибирской области и повышение безопасности дорожного движения"</t>
  </si>
  <si>
    <t>700</t>
  </si>
  <si>
    <t>09</t>
  </si>
  <si>
    <t>02.0.00.00000</t>
  </si>
  <si>
    <t>Основное мероприятие: "Реконструкция, капитальный ремонт, ремонт и содержание автомобильных дорог общего пользования местного значения поселений и исксственных сооружений на них"</t>
  </si>
  <si>
    <t>02.0.02.00000</t>
  </si>
  <si>
    <t>Обеспечение устойчивого функционирования автомобильных дорог местного значения и искусственных сооружений на них, а также улично-дорожной сети в муниципальных образованиях Новосибирской области</t>
  </si>
  <si>
    <t>02.0.02.9Д160</t>
  </si>
  <si>
    <t>Иные закупки товаров, работ и услуг для обеспечения государственных (муниципальных) нужд</t>
  </si>
  <si>
    <t>Межбюджетные трансферты</t>
  </si>
  <si>
    <t>500</t>
  </si>
  <si>
    <t>Субсидии</t>
  </si>
  <si>
    <t>520</t>
  </si>
  <si>
    <t>Расходы на реконструкцию, капитальный ремонт, ремонт и содержание автомобильных дорог общего пользования местного значения поселений и исксственных сооружений на них за счет средств бюджета района</t>
  </si>
  <si>
    <t>02.0.02.9Д190</t>
  </si>
  <si>
    <t>Иные межбюджетные трансферты</t>
  </si>
  <si>
    <t>540</t>
  </si>
  <si>
    <t>Основное мероприятие: "Капитальный ремонт, ремонт и содержание автомобильных дорог общего пользования местного значения муниципального района и искусственных сооружений на них"</t>
  </si>
  <si>
    <t>02.0.03.00000</t>
  </si>
  <si>
    <t>Капитальный ремонт, ремонт и содержание автомобильных дорог общего пользования местного значения муниципального района и искусственных сооружений на них за счет средств бюджета района</t>
  </si>
  <si>
    <t>02.0.03.9Д120</t>
  </si>
  <si>
    <t>02.0.03.9Д160</t>
  </si>
  <si>
    <t>Софинансирование расходов для обеспечения устойчивого функционирования автомобильных дорог  местного значения и искусственных сооружений на них, а также улично-дорожной сети за счет средств бюджета района</t>
  </si>
  <si>
    <t>02.0.03.SД160</t>
  </si>
  <si>
    <t>Муниципальная программа "Культура Искитимского района"</t>
  </si>
  <si>
    <t>08</t>
  </si>
  <si>
    <t>01</t>
  </si>
  <si>
    <t>03.0.00.00000</t>
  </si>
  <si>
    <t>Основное мероприятие: "Обеспечение деятельности (оказание услуг) библиотек"</t>
  </si>
  <si>
    <t>03.0.01.00000</t>
  </si>
  <si>
    <t>Расходы на обеспечение деятельности (оказание услуг) государственных (муниципальных) учреждений</t>
  </si>
  <si>
    <t>03.0.01.42590</t>
  </si>
  <si>
    <t>100</t>
  </si>
  <si>
    <t>Расходы на выплаты персоналу государственыых (муниципальных) учреждений</t>
  </si>
  <si>
    <t>110</t>
  </si>
  <si>
    <t xml:space="preserve">Уплата налогов, сборов и иных платежей </t>
  </si>
  <si>
    <t>Основное мероприятие: "Комплектование библиотечных фондов"</t>
  </si>
  <si>
    <t>03.0.02.00000</t>
  </si>
  <si>
    <t>Государственная поддержка отрасли культуры</t>
  </si>
  <si>
    <t>03.0.02..L5190</t>
  </si>
  <si>
    <t>Основное мероприятие: "Выполнение муниципального задания на оказание мунициальных услуг (выполнение работ) МБУК "ЦРКИр""</t>
  </si>
  <si>
    <t>03.0.04.00000</t>
  </si>
  <si>
    <t>Выполнение муниципального задания на оказание мунициальных услуг (выполнение работ) МБУК "ЦРКИр</t>
  </si>
  <si>
    <t>03.0.04.40590</t>
  </si>
  <si>
    <t>Предоставление субсидий  бюджетным, автономным учреждениям и иным некоммерческим организациям</t>
  </si>
  <si>
    <t>Субсидии бюджетным учреждениям</t>
  </si>
  <si>
    <t>Основное мероприятие: "Проведение мероприятий в рамках муниципальной программы "Культура Искитимского района""</t>
  </si>
  <si>
    <t>03.0.05.00000</t>
  </si>
  <si>
    <t>Проведение мероприятий в рамках муниципальной программы "Культура Искитимского района"</t>
  </si>
  <si>
    <t>03.0.05.06320</t>
  </si>
  <si>
    <t>Основное мероприятие: "Приобретение материальных и технических средств для сельских клубов"</t>
  </si>
  <si>
    <t>03.0.07.00000</t>
  </si>
  <si>
    <t>Развитие и укрепление материально-технической базы домов культуры в населенных пунктах с числом жителей до 50 тысяч человек</t>
  </si>
  <si>
    <t>03.0.07.L4670</t>
  </si>
  <si>
    <t>120</t>
  </si>
  <si>
    <t>Софинансироапние расходов в  рамках реализации мероприятий по обеспечению сбалансированности местных бюджетов в рамках государственной программы Новосибирской области "Управление финансами в Новосибирской области" за счет средств бюджета района</t>
  </si>
  <si>
    <t>99.0.00.S0510</t>
  </si>
  <si>
    <t>Основное мероприятие: "Создание модельных муниципальных библиотек за счет средств резервного фонда Правительства Российской Федерации"</t>
  </si>
  <si>
    <t>03.0.09.00000</t>
  </si>
  <si>
    <t>Региональный проект "Семейные ценности и инфраструктура культуры"</t>
  </si>
  <si>
    <t>03.0.Я5.00000</t>
  </si>
  <si>
    <t>Создание модельных муниципальных библиотек</t>
  </si>
  <si>
    <t>03.0.Я5.54540</t>
  </si>
  <si>
    <t>06</t>
  </si>
  <si>
    <t>Обеспечение проведения выборов и референдумов</t>
  </si>
  <si>
    <t>07</t>
  </si>
  <si>
    <t>Непрограммные направления бюджета района</t>
  </si>
  <si>
    <t>99.0.00.00000</t>
  </si>
  <si>
    <t>Проведение выборов в представительные органы муниципального образования</t>
  </si>
  <si>
    <t>99.0.00.06060</t>
  </si>
  <si>
    <t>Проведение выборов главы муниципального образования</t>
  </si>
  <si>
    <t>99.0.0610</t>
  </si>
  <si>
    <t>Специальные расходы</t>
  </si>
  <si>
    <t>Муниципальная программа "Развитие физической культуры и спорта в Искитимском районе"</t>
  </si>
  <si>
    <t>11</t>
  </si>
  <si>
    <t>05</t>
  </si>
  <si>
    <t>04.0.00.00000</t>
  </si>
  <si>
    <t>Основное мероприятие: "Повышение мотивации жителей Искитимского района к регулярным занятиям физической культурой и спортом и ведению здорового образа жизни, в том числе для лиц с ограниченными возможностими здоровья и инвалидов"</t>
  </si>
  <si>
    <t>04.0.01.00000</t>
  </si>
  <si>
    <t>Повышение мотивации жителей Искитимского района к регулярным занятиям физической культурой и спортом и ведению здорового образа жизни, в том числе для лиц с ограниченными возможностими здоровья и инвалидов</t>
  </si>
  <si>
    <t>04.0.01.06210</t>
  </si>
  <si>
    <t>Основное мероприятие: "Развитие инфраструктуры физической культуры и спорта в Искитимском районе, в том числе для лиц с ограниченными возможностями здоровья и инвалидов"</t>
  </si>
  <si>
    <t>04.0.02.00000</t>
  </si>
  <si>
    <t>Развитие инфраструктуры физической культуры и спорта в Искитимском районе, в том числе для лиц с ограниченными возможностями здоровья и инвалидов</t>
  </si>
  <si>
    <t>04.0.02.06220</t>
  </si>
  <si>
    <t>Основное мероприятие: "Совершенствование системы подготовки в области физической культуры и спорта в Искитимском районе всех возрастных групп населения, в том числе для лиц с ограниченными возможностями здоровья и инвалидов"</t>
  </si>
  <si>
    <t>04.0.03.00000</t>
  </si>
  <si>
    <t>Совершенствование системы подготовки в области физической культуры и спорта в Искитимском районе всех возрастных групп населения, в том числе для лиц с ограниченными возможностями здоровья и инвалидов</t>
  </si>
  <si>
    <t>04.0.03.06230</t>
  </si>
  <si>
    <t>Муниципальная программа "Развитие туризма в Искитимском районе"</t>
  </si>
  <si>
    <t>05.0.00.00000</t>
  </si>
  <si>
    <t>Основное мероприятие: "Организация и проведение научно-практических конференций, семинаров, форумов, круглых столов, деловых встреч, посвященных вопросам развития туризма в Искитимском районе  и межрегионального взаимодействия в сфере внутреннего и въездного туризма"</t>
  </si>
  <si>
    <t>05.0.02.00000</t>
  </si>
  <si>
    <t>Основное мероприятие: "Стимулирование и поддержка СО НКО и физических лиц в деятельности по реализации социально значимых проектов и программ на территории Искитимского района"</t>
  </si>
  <si>
    <t>13</t>
  </si>
  <si>
    <t>18.0.01.00000</t>
  </si>
  <si>
    <t>Стимулирование и поддержка СО НКО и физических лиц в деятельности по реализации социально значимых проектов и программ на территории Искитимского района</t>
  </si>
  <si>
    <t>18.0.01.06270</t>
  </si>
  <si>
    <t>Социальное обеспечение и иные выплаты населению</t>
  </si>
  <si>
    <t>Иные выплаты населению</t>
  </si>
  <si>
    <t>Организация и проведение научно-практических конференций, семинаров, форумов, круглых столов, деловых встреч, посвященных вопросам развития туризма в Искитимском районе  и межрегионального взаимодействия в сфере внутреннего и въездного туризма</t>
  </si>
  <si>
    <t>05.0.02.05020</t>
  </si>
  <si>
    <t>Муниципальная  программа "Обеспечение жильем молодых семей в Искитимском районе Новосибирской области"</t>
  </si>
  <si>
    <t>10</t>
  </si>
  <si>
    <t>03</t>
  </si>
  <si>
    <t>06.0.00.00000</t>
  </si>
  <si>
    <t>Основное мероприятие: "Предоставление молодым семьям-участникам программы социальных выплат на приобретение жилья или строительство индивидуального жилого дома"</t>
  </si>
  <si>
    <t>06.0.01.00000</t>
  </si>
  <si>
    <t>Обеспечение жильем молодых семей</t>
  </si>
  <si>
    <t>06.0.01.L4979</t>
  </si>
  <si>
    <t>Основное мероприятие: "Повышение общественной активности граждан через создание СО НКО на территории района"</t>
  </si>
  <si>
    <t>18.0.03.00000</t>
  </si>
  <si>
    <t>Повышение общественной активности граждан через создание СО НКО на территории района</t>
  </si>
  <si>
    <t>18.0.03.06290</t>
  </si>
  <si>
    <t>Социальные выплаты гражданам, кроме публичных нормативных социальных выплат</t>
  </si>
  <si>
    <t>Муниципальная программа "Развитие молодежного движения на территории Искитимского района"</t>
  </si>
  <si>
    <t>07.0.00.00000</t>
  </si>
  <si>
    <t>Основное мероприятие: "Совершенствование механизмов взаимодействия органов местного самоуправления Искитимского района, институтов гражданского общества и СО НКО в развитии принципов государственно-общественного управления и привлечении институтов гражданского общества к решению вопросов социально-экономического развития района"</t>
  </si>
  <si>
    <t>18.0.05.00000</t>
  </si>
  <si>
    <t>Совершенствование механизмов взаимодействия органов местного самоуправления Искитимского района, институтов гражданского общества и СО НКО в развитии принципов государственно-общественного управления и привлечении институтов гражданского общества к решению вопросов социально-экономического развития района</t>
  </si>
  <si>
    <t>18.0.05.06310</t>
  </si>
  <si>
    <t>Основное мероприятие: "Вовлечение молодежи в социально-экономическое развитие района"</t>
  </si>
  <si>
    <t>07.0.01.00000</t>
  </si>
  <si>
    <t>Вовлечение молодежи в социально-экономическое развитие района</t>
  </si>
  <si>
    <t>07.0.01.06080</t>
  </si>
  <si>
    <t>Основное мероприятие: "Развитие трудового и студенческого потенциала молодежи"</t>
  </si>
  <si>
    <t>07.0.02.00000</t>
  </si>
  <si>
    <t>Развитие трудового и студенческого потенциала молодежи</t>
  </si>
  <si>
    <t>07.0.02.06090</t>
  </si>
  <si>
    <t>Премии и гранты</t>
  </si>
  <si>
    <t>Основное мероприятие: "Обеспечение функционирования общероссийского общественно-государственного движения детей и молодежи "Движение Первых"</t>
  </si>
  <si>
    <t>07.0.03.00000</t>
  </si>
  <si>
    <t>07.0.03.06100</t>
  </si>
  <si>
    <t>Исполнение судебных актов</t>
  </si>
  <si>
    <t>99.0.00.00910</t>
  </si>
  <si>
    <t>Муниципальная программа "Охрана окружающей среды Искитимского муниципального района Новосибирской области"</t>
  </si>
  <si>
    <t>08.0.00.00000</t>
  </si>
  <si>
    <t>Основное мероприятие: "Ликвидация несанкционированных свалок мусора на территории района"</t>
  </si>
  <si>
    <t>08.0.01.00000</t>
  </si>
  <si>
    <t>Ликвидация несанкционированных свалок мусора на территории Искитимского района</t>
  </si>
  <si>
    <t>08.0.01.06400</t>
  </si>
  <si>
    <t>Муниципальная программа "Развитие образования в Искитимском районе"</t>
  </si>
  <si>
    <t>10.0.00.00000</t>
  </si>
  <si>
    <t>Основное мероприятие: "Создание в системе дошкольного, общего образования детей условий для получения качественного образования"</t>
  </si>
  <si>
    <t>02</t>
  </si>
  <si>
    <t>10.0.01.00000</t>
  </si>
  <si>
    <t>Создание в системе дошкольного, общего образования детей условий для получения качественного образования</t>
  </si>
  <si>
    <t>10.0.01.60100</t>
  </si>
  <si>
    <t>99.0.00.24590</t>
  </si>
  <si>
    <t>Осуществление государственных полномочий по проведению Всероссийской переписи населения 2020 года</t>
  </si>
  <si>
    <t>99.0.00.54690</t>
  </si>
  <si>
    <t>Расходы на организацию материально-технического обеспечения, приобретение услуг, информирования населения при подготовке к проведению общероссийского голосования по вопросу одобрения изменений в Конституцию Российской Федерации</t>
  </si>
  <si>
    <t>99.0.W0.08320</t>
  </si>
  <si>
    <t>Расходы на обеспечение санитарно-эпидемиологической безопасности при подготовке к проведению общероссийского голосования по вопросу одобрения изменений в Конституцию Российской Федерации</t>
  </si>
  <si>
    <t>99.0.W0.58530</t>
  </si>
  <si>
    <t>Основное мероприятие: "Укрепление базовой инфраструктуры и технологической образовательной среды образовательных организаций"</t>
  </si>
  <si>
    <t>10.0.04.00000</t>
  </si>
  <si>
    <t>Укрепление базовой инфраструктуры и технологической образовательной среды образовательных организаций</t>
  </si>
  <si>
    <t>10.0.04.60110</t>
  </si>
  <si>
    <t>Основное мероприятие: "Организация работы трудовых бригад"</t>
  </si>
  <si>
    <t>10.0.12.00000</t>
  </si>
  <si>
    <t>Организация работы трудовых бригад</t>
  </si>
  <si>
    <t>10.0.12.60130</t>
  </si>
  <si>
    <t>Организация работы лагерей дневного пребывания при общеобразовательных учреждениях</t>
  </si>
  <si>
    <t>10.0.13.00000</t>
  </si>
  <si>
    <t>Оздоровление детей</t>
  </si>
  <si>
    <t>10.0.13.70359</t>
  </si>
  <si>
    <t>Софинансирование расходов по оздоровлению детей  за счет средств бюджета района</t>
  </si>
  <si>
    <t>10.0.13.S0359</t>
  </si>
  <si>
    <t>Организация оздоровления и отдыха детей на базе оздоровительных учреждений (приобретение путевок)</t>
  </si>
  <si>
    <t>10.0.14.00000</t>
  </si>
  <si>
    <t>10.0.14.70359</t>
  </si>
  <si>
    <t>10.0.14.S0359</t>
  </si>
  <si>
    <t>Основное мероприятие: "Меры материальной поддержки обучающимсяна условиях договора о целевом обучении по программам среднего профессионального и высшего образования"</t>
  </si>
  <si>
    <t>10.0.15.00000</t>
  </si>
  <si>
    <t>Меры материальной поддержки обучающимсяна условиях договора о целевом обучении по программам среднего профессионального и высшего образования</t>
  </si>
  <si>
    <t>10.0.15.60500</t>
  </si>
  <si>
    <t>Реализация мероприятий по обеспечению сбалансированности местных бюджетов в рамках государственной программы Новосибирской области "Управление финансами в Новосибирской области"</t>
  </si>
  <si>
    <t>12.0.03.70510</t>
  </si>
  <si>
    <t>Расходы на выплаты персоналу казенных учреждений</t>
  </si>
  <si>
    <t>Муниципальная программа «Защита населения и территории Искитимского района от чрезвычайных ситуаций, обеспечение пожарной безопасности и безопасности людей на водных объектах и обеспечение общественного порядка"</t>
  </si>
  <si>
    <t>12.0.00.00000</t>
  </si>
  <si>
    <t>Основное мероприятие:"Обеспечение первичных мер пожарной безопасности в границах муниципального района и за границами сельских населенных пунктов Искитимского района"</t>
  </si>
  <si>
    <t>12.0.01.00000</t>
  </si>
  <si>
    <t>Приобретение автономных дымовых пожарных извещателей гражданам и семьям с детьми, оказавшимся в трудной жизненной ситуации</t>
  </si>
  <si>
    <t>12.0.01.06340</t>
  </si>
  <si>
    <t>Софинансирование расходов в рамках реализации мероприятий по обеспечению безопасного отдыха людей на водных объектах в рамках государственной программы Новосибирской области "Обеспечение безопасности жизнедеятельности населения Новосибирской области на период 2015-2020 годов" за счет средств бюджета района</t>
  </si>
  <si>
    <t>12.0.04.S0940</t>
  </si>
  <si>
    <t>Основное мероприятие: "Развитие системы информационного обеспечения населения в местах массового пребывания людей"</t>
  </si>
  <si>
    <t>12.0.05.00000</t>
  </si>
  <si>
    <t>Разработка и приобретение методического, агитационного материала, информационных буклетов</t>
  </si>
  <si>
    <t>12.0.05.06390</t>
  </si>
  <si>
    <t>Поощрение добровольных пожарных по итогам весенне-летнего пожароопасного периода</t>
  </si>
  <si>
    <t>12.0.01.06401</t>
  </si>
  <si>
    <t>Основное мероприятие: "Повышение уровня культуры населения и безопасности жизнедеятельности в быту и на природе"</t>
  </si>
  <si>
    <t>12.0.02.00000</t>
  </si>
  <si>
    <t>Приобретение и распространение агитационного материала</t>
  </si>
  <si>
    <t>12.0.02.06350</t>
  </si>
  <si>
    <t>Обеспечение первичных мер пожарной безопасности</t>
  </si>
  <si>
    <t>99.0.00.06450</t>
  </si>
  <si>
    <t>Расходы на обеспечение деятельности (оказание услуг) государственных (муниципальных) учреждений в области обеспечения безопасности жизнедеятельности населения</t>
  </si>
  <si>
    <t>99.0.00.47590</t>
  </si>
  <si>
    <t>Обеспечение пожарной безопасности</t>
  </si>
  <si>
    <t>Муниципальная программа «Защита населения и территории Искитимского района от чрезвычайных ситуаций, обеспечение пожарной безопасности и безопасности людей на водных объектах и обеспечение общественного порядка на период 2018-2020 годы"</t>
  </si>
  <si>
    <t>Основное мероприятие:"Разработка и внедрение технических и организационных мероприятий в области обеспечения пожарной безопасности на территории Искитимского района"</t>
  </si>
  <si>
    <t>Реализация мероприятий по обеспечению автономными дымовыми пожарными извещателями жилых помещений, в которых проживают  семьи, находящиеся в опасном  социальном положении и имеющие несовершеннолетних детей, а также малоподвижные одинокие пенсионеры и инвалиды в рамках государственной программы Новосибирской области "Обеспечение безопасности жизнедеятельности населения Новосибирской области"</t>
  </si>
  <si>
    <t>12.0.01.70330</t>
  </si>
  <si>
    <t>Софинансирование расходов в рамках реализации мероприятий по обеспечению автономными дымовыми пожарными извещателями жилых помещений, в которых проживают  семьи, находящиеся в опасном  социальном положении и имеющие несовершеннолетних детей, а также малоподвижные одинокие пенсионеры и инвалиды в рамках государственной программы Новосибирской области "Обеспечение безопасности жизнедеятельности населения Новосибирской области" за счет средств бюджета района</t>
  </si>
  <si>
    <t>12.0.01.S0330</t>
  </si>
  <si>
    <t>Основное мероприятие: "Повышение безопасности населения Искитимского района путем внедрения аппаратно-программного комплекса "Безопасный город"</t>
  </si>
  <si>
    <t>12.0.03.00000</t>
  </si>
  <si>
    <t>Обучение персонала системы-112 и АПК "Безопасный город"</t>
  </si>
  <si>
    <t>12.0.03.06360</t>
  </si>
  <si>
    <t>Поддержание в исправном состоянии техническое состояние ЕДДС, Системы 112 на базе ЕДДС и АПК "Безопасный город"</t>
  </si>
  <si>
    <t>12.0.03.06370</t>
  </si>
  <si>
    <t>Поддержание в исправном состоянии муниципальной системы звукового оповещения</t>
  </si>
  <si>
    <t>12.0.03.06390</t>
  </si>
  <si>
    <t>99.0.00.06020</t>
  </si>
  <si>
    <t>360</t>
  </si>
  <si>
    <t>Организация мероприятий при осуществлении деятельности по обращению с животными без владельцев за счет средств бюджета района</t>
  </si>
  <si>
    <t>99.0.00.00160</t>
  </si>
  <si>
    <t>12.0.03.47590</t>
  </si>
  <si>
    <t>Реализация мероприятий, направленных на подготовку проектов межевания земельных участков и на проведение кадастровых работ</t>
  </si>
  <si>
    <t>99.0.00.L5990</t>
  </si>
  <si>
    <t>Водное хозяйство</t>
  </si>
  <si>
    <t>Поддержание безопасного технического состояния гидротехнических сооружений Новосибирской области</t>
  </si>
  <si>
    <t>99.0.00.70860</t>
  </si>
  <si>
    <t>Муниципальная программа "Обеспечение доступности услуг общественного пассажирского транспорта для населения Искитимского района Новосибирской области"</t>
  </si>
  <si>
    <t>26.0.00.00000</t>
  </si>
  <si>
    <t>Основное мероприятие: "Приобретение автобусов в целях обновления подвижного состава общественного пассажирского транспорта, осуществляющего пассажирские перевозки на маршрутах регулярных перевозок по регулируемым тарифам"</t>
  </si>
  <si>
    <t>26.0.01.00000</t>
  </si>
  <si>
    <t>Расходы на закупку автотранспортных средств</t>
  </si>
  <si>
    <t>26.0.01.06040</t>
  </si>
  <si>
    <t>99.0.00.06030</t>
  </si>
  <si>
    <t xml:space="preserve">Расходы на закупку автотранспортных средств </t>
  </si>
  <si>
    <t>99.0.00.06040</t>
  </si>
  <si>
    <t>Приобретение (обновление) транспортных средств автомобильного и наземного электрического общественного пассажирского транспорта, используемого для работы на муниципальных маршрутах по регулируемым тарифам и на межмуниципальных маршрутах регулярных перевозок во внутриобластном сообщении с предоставлением права льготного проезда</t>
  </si>
  <si>
    <t>99.0.00.70170</t>
  </si>
  <si>
    <t>Осуществление полномочий по организации регулярных перевозок пассажиров и багажа по муниципальным маршрутам</t>
  </si>
  <si>
    <t>99.0.00.71100</t>
  </si>
  <si>
    <t>Софинансирование расходов на приобретение (обновление) транспортных средств автомобильного и наземного электрического общественного пассажирского транспорта, используемого для работы на муниципальных маршрутах по регулируемым тарифам и на межмуниципальных маршрутах регулярных перевозок во внутриобластном сообщении с предоставлением права льготного проезда за счет средств бюджета района</t>
  </si>
  <si>
    <t>99.0.00.S0170</t>
  </si>
  <si>
    <t>Софинансирование расходов на осуществление полномочий по организации регулярных перевозок пассажиров и багажа по муниципальным маршрутам за счет средств бюджета района</t>
  </si>
  <si>
    <t>99.0.00.S1100</t>
  </si>
  <si>
    <t>Основное мероприятие:"Обеспечение безопасности в местах неорганизованного отдыха людей на водных объектах"</t>
  </si>
  <si>
    <t>12.0.04.00000</t>
  </si>
  <si>
    <t>Основное мероприятие: "Строительство и реконструкция автомобильных дорог общего пользования местного значения муниципального района и искусственных сооружений на них"</t>
  </si>
  <si>
    <t>02.0.01.00000</t>
  </si>
  <si>
    <t>Мероприятия в области строительства и реконструкция автомобильных дорог общего пользования местного значения муниципального района и искусственных сооружений на них</t>
  </si>
  <si>
    <t>02.0.01.9Д110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</si>
  <si>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</si>
  <si>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</si>
  <si>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</si>
  <si>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</si>
  <si>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02.0.01.9Д160</t>
  </si>
  <si>
    <t>02.0.01.SД160</t>
  </si>
  <si>
    <t>Организация функционирования спасательных постов, приобретение и распространение агитационного материала, запрещающих знаков и информационных щитов</t>
  </si>
  <si>
    <t>12.0.04.06380</t>
  </si>
  <si>
    <t>Приобретение и распространение агитационного материала, запрещающих знаков и информационных щитов</t>
  </si>
  <si>
    <t>12.0.04.06400</t>
  </si>
  <si>
    <t>Муниципальная программа "Совершенствование организации школьного питания в Искитимском районе"</t>
  </si>
  <si>
    <t>13.0.00.00000</t>
  </si>
  <si>
    <t>02.0.02.SД160</t>
  </si>
  <si>
    <t>Основное мероприятие: "Обеспечение учащихся полноценным горячим питанием на 100%"</t>
  </si>
  <si>
    <t>13.0.01.00000</t>
  </si>
  <si>
    <t xml:space="preserve"> Социальная поддержка отдельных категорий обучающихся муниципальных дошкольных образовательных организаций, муниципальных общеобразовательных организаций </t>
  </si>
  <si>
    <t>13.0.01.03349</t>
  </si>
  <si>
    <t>Питание детей за счет родительской платы</t>
  </si>
  <si>
    <t>13.0.01.60170</t>
  </si>
  <si>
    <t>Муниципальная программа "Профилактика правонарушений в Искитимском районе"</t>
  </si>
  <si>
    <t>14.0.00.00000</t>
  </si>
  <si>
    <t>Основное мероприятие: "Создание условий для обеспечения общественного порядка и профилактика правонарушений на улицах и в общественных местах"</t>
  </si>
  <si>
    <t>14.0.01.00000</t>
  </si>
  <si>
    <t>Основное мероприятие: "Привлечение субъектов малого и среднего предпринимательства к участию в конкурсе профессионального мастерства"</t>
  </si>
  <si>
    <t>01.0.03.00000</t>
  </si>
  <si>
    <t>Привлечение субъектов малого и среднего предпринимательства к участию в конкурсе профессионального мастерства</t>
  </si>
  <si>
    <t>01.0.03.06290</t>
  </si>
  <si>
    <t>14.0.01.06120</t>
  </si>
  <si>
    <t>Основное мероприятие: "Продвижение и создание новых туристских событий в Искитимском районе"</t>
  </si>
  <si>
    <t>05.0.03.00000</t>
  </si>
  <si>
    <t>Продвижение и создание новых туристских событий в Искитимском районе</t>
  </si>
  <si>
    <t>05.0.03.05030</t>
  </si>
  <si>
    <t>Муниципальная программа "Повышение инвестиционной привлекательности
Искитимского района"</t>
  </si>
  <si>
    <t>09.0.00.00000</t>
  </si>
  <si>
    <t>Основное мероприятие: "Привлечение инвестиций на территорию района, оказание мер муниципальной поддержки инвестиционной деятельности"</t>
  </si>
  <si>
    <t>09.0.01.00000</t>
  </si>
  <si>
    <t>Финансовая поддержка инвесторов</t>
  </si>
  <si>
    <t>09.0.01.06410</t>
  </si>
  <si>
    <t xml:space="preserve">Субсидии юридическим лицам (кроме некоммерческих организаций), индивидуальным предпринимателям, физическим лицам </t>
  </si>
  <si>
    <t>Основное мероприятие: "Организация работы, направленной на предупреждение и пресечение всех форм асоциального поведения несовершеннолетних, социализация и реабилитация несовершеннолетних, находящихся в конфликте с законом"</t>
  </si>
  <si>
    <t>14.0.02.00000</t>
  </si>
  <si>
    <t>Мероприятия в области территориального планирования</t>
  </si>
  <si>
    <t>99.0.00.06420</t>
  </si>
  <si>
    <t>Организация работы, направленной на предупреждение и пресечение всех форм асоциального поведения несовершеннолетних, социализация и реабилитация несовершеннолетних, находящихся в конфликте с законом</t>
  </si>
  <si>
    <t>14.0.02.06130</t>
  </si>
  <si>
    <t>Основное мероприятие: "Профилактика дорожно-транспортных происшествий"</t>
  </si>
  <si>
    <t>14.0.04.00000</t>
  </si>
  <si>
    <t>Профилактика дорожно-транспортных происшествий</t>
  </si>
  <si>
    <t>14.0.04.06150</t>
  </si>
  <si>
    <t>99.0.00.70690</t>
  </si>
  <si>
    <t>Финансирование расходов на подготовку градостроительной документации и (или) внесение изменений в нее</t>
  </si>
  <si>
    <t>99.0.00.71200</t>
  </si>
  <si>
    <t>Софинансирование расходов на развитие малого и среднего предпринимательства за счет средств бюджета района</t>
  </si>
  <si>
    <t>99.0.00.S0690</t>
  </si>
  <si>
    <t>Софинансирование расходов на подготовку градостроительной документации и (или) внесение изменений в нее за счет средств бюджета района</t>
  </si>
  <si>
    <t>99.0.00.S1200</t>
  </si>
  <si>
    <t>Муниципальная программа "Развитие архивного дела в Искитимском районе Новосибирской области"</t>
  </si>
  <si>
    <t>17.0.00.00000</t>
  </si>
  <si>
    <t>Основное мероприятие: "Обеспечение оптимальных условий хранения документов Архивного фонда Искитимского района и других архивных документов"</t>
  </si>
  <si>
    <t>17.0.01.00000</t>
  </si>
  <si>
    <t>Обеспечение оптимальных условий хранения документов Архивного фонда Искитимского района и других архивных документов</t>
  </si>
  <si>
    <t>17.0.01.06010</t>
  </si>
  <si>
    <t>Основное мероприятие: "Повышение качества и доступности услуг в сфере архивного дела"</t>
  </si>
  <si>
    <t>17.0.02.00000</t>
  </si>
  <si>
    <t>Повышение качества и доступности услуг в сфере архивного дела</t>
  </si>
  <si>
    <t>17.0.02.06260</t>
  </si>
  <si>
    <t>99.0.00.08270</t>
  </si>
  <si>
    <t>850</t>
  </si>
  <si>
    <t>Муниципальная программа "Поддержка общественных инициатив, социально ориентированных некоммерческих организаций и развития институтов гражданского общества в Искитимском районе"</t>
  </si>
  <si>
    <t>18.0.00.00000</t>
  </si>
  <si>
    <t>Основное мероприятие: "Обеспечение информационной и консультационной помощи СО НКО и социально активных граждан, ведущим свою общественную деятельность на территории Искитимского района, выявление лучших практик СО НКО"</t>
  </si>
  <si>
    <t>18.0.02.00000</t>
  </si>
  <si>
    <t>Обеспечение информационной и консультационной помощи СО НКО и социально активных граждан, ведущих свою общественную деятельность на территории Искитимского района</t>
  </si>
  <si>
    <t>18.0.02.06280</t>
  </si>
  <si>
    <t>Основное мероприятие: "Организационная поддержка традиционных ветеранских, женских, молодежных, РЦОИ и иных общественных объединений и социально ориентированных некоммерческих организаций и проведении значимых мероприятий"</t>
  </si>
  <si>
    <t>18.0.04.00000</t>
  </si>
  <si>
    <t>Организационная поддержка традиционных ветеранских, женских, молодежных, ресурсных центров и иных общественных объединений и социально ориентированных некоммерческих организаций в проведении значимых мероприятий</t>
  </si>
  <si>
    <t>18.0.04.06300</t>
  </si>
  <si>
    <t>Муниципальная программа "Развитие дополнительного образования в Искитимском районе"</t>
  </si>
  <si>
    <t>21.0.00.00000</t>
  </si>
  <si>
    <t>Основное мероприятие: "Организация и проведение конкурсов, мероприятий, соревнований и профильных смен"</t>
  </si>
  <si>
    <t>21.0.01.00000</t>
  </si>
  <si>
    <t>Обеспечение условий доступности жилого помещения гражданам, принимавшим участие в специальной военной операции, являющимися инвалидами боевых действий</t>
  </si>
  <si>
    <t>99.0.00.71110</t>
  </si>
  <si>
    <t>300</t>
  </si>
  <si>
    <t>320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</si>
  <si>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(поддержка семьи и детей)</t>
  </si>
  <si>
    <t>99.0.00.R0829</t>
  </si>
  <si>
    <t>Софинансирование расходов по строительству (приобретению на первичном рынке) служебного жилья за счет средств бюджета района</t>
  </si>
  <si>
    <t>99.0.00.S0650</t>
  </si>
  <si>
    <t>Организация и проведение конкурсов, мероприятий, соревнований и профильных смен</t>
  </si>
  <si>
    <t>21.0.01.60140</t>
  </si>
  <si>
    <t>Основное мероприятие: "Организация работы летнего палаточного туристического лагеря "Сталкер-Ареал"</t>
  </si>
  <si>
    <t>21.0.02.00000</t>
  </si>
  <si>
    <t>Организация работы летнего палаточного туристического лагеря "Сталкер-Ареал</t>
  </si>
  <si>
    <t>21.0.02.60150</t>
  </si>
  <si>
    <t>Предоставление субсидий бюджетным, автономным учреждениям и иным некоммерческим организациям</t>
  </si>
  <si>
    <t>Муниципальная программа "Развитие и поддержка территориального общественного самоуправления в Искитимском районе"</t>
  </si>
  <si>
    <t>22.0.00.00000</t>
  </si>
  <si>
    <t>Основное мероприятие: "Организация мероприятий, направленных на активизацию деятельности ТОС"</t>
  </si>
  <si>
    <t>22.0.01.00000</t>
  </si>
  <si>
    <t>Строительство и реконструкция инженерной инфраструктуры в части водоснабжения</t>
  </si>
  <si>
    <t>23.0.01.08310</t>
  </si>
  <si>
    <t>Строительство и реконструкция инженерной инфраструктуры в части теплоснабжения</t>
  </si>
  <si>
    <t>23.0.01.08330</t>
  </si>
  <si>
    <t>Ремонт и ревизия водозаборных скважин и систем водоснабжения за счет средств бюджета района</t>
  </si>
  <si>
    <t>23.0.01.08340</t>
  </si>
  <si>
    <t>23.0.01.20540</t>
  </si>
  <si>
    <t>Строительство и реконструкция котельных, тепловых сетей, включая вынос водопроводов из каналов тепловой сети</t>
  </si>
  <si>
    <t>23.0.01.70550</t>
  </si>
  <si>
    <t>Реализация территориального общественного самоуправления</t>
  </si>
  <si>
    <t>22.0.01.70610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</si>
  <si>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</si>
  <si>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Софинансирование  расходов по реализации территориального общественного самоуправления  за счет средств бюджета района</t>
  </si>
  <si>
    <t>22.0.01.S0610</t>
  </si>
  <si>
    <t>Обеспечение мероприятий в рамках подпрограммы "Безопасность жилищно-коммунального хозяйства" государственной программы Новосибирской области "Жилищно-коммунальное хозяйство Новосибирской области" (развитие водоснабжения в сельской местности)</t>
  </si>
  <si>
    <t>23.0.01.L5674</t>
  </si>
  <si>
    <t>Муниципальная программа "Развитие жилищно-коммунального хозяйства Искитимского района Новосибирской области"</t>
  </si>
  <si>
    <t>23.0.00.00000</t>
  </si>
  <si>
    <t>Основное мероприятие:" Ремонт и ревизия водозаборных скважин и систем водоснабжения"</t>
  </si>
  <si>
    <t>23.0.01.00000</t>
  </si>
  <si>
    <t>23.0.02.08260</t>
  </si>
  <si>
    <t>Строительство и реконструкция объектов централизованных систем холодного водоснабжения</t>
  </si>
  <si>
    <t>23.0.01.70640</t>
  </si>
  <si>
    <t>Софинансирование расходов по строительству и реконструкции объектов централизованных систем холодного водоснабжения за счет средств бюджета района</t>
  </si>
  <si>
    <t>23.0.01.S0640</t>
  </si>
  <si>
    <t>23.0.02.70490</t>
  </si>
  <si>
    <t>Основное мероприятие: "Подготовка предприятий к отопительному сезону и погашение задолженности за ТЭР"</t>
  </si>
  <si>
    <t>23.0.02.00000</t>
  </si>
  <si>
    <t>Подготовка предприятий к отопительному сезону и погашение задолженности за ТЭР за счет средств бюджета района</t>
  </si>
  <si>
    <t>Организация функционирования систем тепло-, водоснабжения населения и водоотведения</t>
  </si>
  <si>
    <t>Софинансирование расходов на организацию функционирования систем тепло-, водоснабжения населения и водоотведения за счет средств бюджета района</t>
  </si>
  <si>
    <t>23.0.02.S0490</t>
  </si>
  <si>
    <t>23.0.03.S3430</t>
  </si>
  <si>
    <t>Проведение ремонтных работ на инженерных сетях и приобретение котельного оборудования на котельные района за счет средств бюджета района</t>
  </si>
  <si>
    <t>23.0.03.08320</t>
  </si>
  <si>
    <t>Основное мероприятие: "Строительство и реконструкция инженерной инфраструктуры в части теплоснабжения"</t>
  </si>
  <si>
    <t>23.0.04.00000</t>
  </si>
  <si>
    <t>23.0.04.08330</t>
  </si>
  <si>
    <t>23.0.04.70550</t>
  </si>
  <si>
    <t>Софинасирование расходов на строительство и реконструкцию котельных, тепловых сетей, включая вынос водопроводов из каналов тепловой сети за счет средств бюджета района</t>
  </si>
  <si>
    <t>23.0.04.S0550</t>
  </si>
  <si>
    <t>Муниципальная программа "Газификация Искитимского района Новосибирской области"</t>
  </si>
  <si>
    <t>24.0.00.00000</t>
  </si>
  <si>
    <t>Основное мероприятие: "Разработка ПСД и строительство газопроводов"</t>
  </si>
  <si>
    <t>24.0.01.00000</t>
  </si>
  <si>
    <t>Разработка ПСД и строительство газопроводов</t>
  </si>
  <si>
    <t>24.0.01.08300</t>
  </si>
  <si>
    <t>Проектирование и строительство объектов газификации</t>
  </si>
  <si>
    <t>24.0.01.70580</t>
  </si>
  <si>
    <t>Софинансирование расходов  по проектированию и строительству объектов газификации  за счет средств бюджета района</t>
  </si>
  <si>
    <t>24.0.01.S0580</t>
  </si>
  <si>
    <t>Мероприятия в области строительства, архитектуры и градостроительства</t>
  </si>
  <si>
    <t>99.0.00.00380</t>
  </si>
  <si>
    <t>Реализация мероприятий в области коммунального хозяйства</t>
  </si>
  <si>
    <t>99.0.00.08290</t>
  </si>
  <si>
    <t>99.0.00.26590</t>
  </si>
  <si>
    <t>Реализация мероприятий подпрограммы "Чистая вода" государственной программы Новосибирской области "Жилищно-коммунальное хозяйство Новосибирской области в 2015-2020 годах"</t>
  </si>
  <si>
    <t>99.0.00.70640</t>
  </si>
  <si>
    <t>Софинансирование расходов в рамках реализации мероприятий подпрограммы "Чистая вода" государственной программы Новосибирской области "Жилищно-коммунальное хозяйство Новосибирской области в 2015-2020 годах" за счет средств бюджета района</t>
  </si>
  <si>
    <t>99.0.00.S0640</t>
  </si>
  <si>
    <t>Основное мероприятие: "Проведение ремонтных работ на инженерных сетях и приобретение котельного оборудования на котельные района"</t>
  </si>
  <si>
    <t>23.0.03.00000</t>
  </si>
  <si>
    <t>Организация бесперебойной работы объектов тепло-, водоснабжения и водоотведения</t>
  </si>
  <si>
    <t>23.0.03.70600</t>
  </si>
  <si>
    <t>23.0.03.S0600</t>
  </si>
  <si>
    <t>Основное мероприятие: "Проектирование, строительство полигонов твердых бытовых отходов на территории населенных пунктов района"</t>
  </si>
  <si>
    <t>08.0.02.00000</t>
  </si>
  <si>
    <t>Проектирование, строительство полигонов твердых бытовых отходов на территории населенных пунктов Искитимского района</t>
  </si>
  <si>
    <t>08.0.02.06070</t>
  </si>
  <si>
    <t>Проектирование, строительство и реконструкция полигонов твердых коммунальных отходов</t>
  </si>
  <si>
    <t>08.0.02.70480</t>
  </si>
  <si>
    <t>Софинансирование расходов по проектированию, строительству и реконструкции полигонов твердых коммунальных отходов  за счет средств бюджета района</t>
  </si>
  <si>
    <t>08.0.02.S0480</t>
  </si>
  <si>
    <t>Муниципальная программа "Комплексное развитие сельских территорий в Искитимском районе Новосибирской области"</t>
  </si>
  <si>
    <t>11.0.00.00000</t>
  </si>
  <si>
    <t>Основное мероприятие: "Реализация общественно значимых проектов по благоустройству сельских территорий"</t>
  </si>
  <si>
    <t>11.0.04.00000</t>
  </si>
  <si>
    <t>Комплексное развитие сельских территорий (реализация проектов, направленных на создание комфортных условий проживания в сельской местности)</t>
  </si>
  <si>
    <t>11.0.04.L5765</t>
  </si>
  <si>
    <t xml:space="preserve">Муниципальная программа "Профилактика терроризма, экстремизма и неонацизма, минимизация и (или) ликвидация последствий их проявлений на территории Искитимского муниципального района Новосибирской области" </t>
  </si>
  <si>
    <t>25.0.00.00000</t>
  </si>
  <si>
    <t>Основное мероприятие: "Приобретение и распространение информационных материалов по профилактике терроризма, экстремизма и неонацизма, а также минимизации и (или) ликвидации проявлений терроризма, экстремизма и неонацизма"</t>
  </si>
  <si>
    <t>25.0.01.00000</t>
  </si>
  <si>
    <t>99.0.00.06400</t>
  </si>
  <si>
    <t>Приобретение и распространение информационных материалов по профилактике терроризма, экстремизма и неонацизма, а также минимизации и (или) ликвидации проявлений терроризма, экстремизма и неонацизма</t>
  </si>
  <si>
    <t>25.0.01.25010</t>
  </si>
  <si>
    <t>Основное мероприятие: "Модернизация материально-технической базы столовых общеобразовательных учреждений, оснащение пищеблоков новым высокотехнологичным оборудованием"</t>
  </si>
  <si>
    <t>13.0.02.00000</t>
  </si>
  <si>
    <t>Модернизация материально-технической базы столовых общеобразовательных учреждений, оснащение пищеблоков новым высокотехнологичным оборудованием</t>
  </si>
  <si>
    <t>13.0.02.60210</t>
  </si>
  <si>
    <t>Приобретение кухонной посуды и инвентаря, столовой посуды и столовых приборов</t>
  </si>
  <si>
    <t>13.0.02.60220</t>
  </si>
  <si>
    <t>Меры социальной поддержки отдельных категорий обучающихся в образовательных организациях</t>
  </si>
  <si>
    <t>99.0.00.03349</t>
  </si>
  <si>
    <t xml:space="preserve">Расходы на выплаты по оплате труда работников государственных (муниципальных) органов </t>
  </si>
  <si>
    <t>99.0.00.00110</t>
  </si>
  <si>
    <t>Расходы на обеспечение функций государственных (муниципальных) органов</t>
  </si>
  <si>
    <t>99.0.00.00190</t>
  </si>
  <si>
    <t>99.0.00.20590</t>
  </si>
  <si>
    <t>99.0.00.60170</t>
  </si>
  <si>
    <t>99.0.00.70110</t>
  </si>
  <si>
    <t>Реализация мероприятий по формированию условий для обеспечения беспрепятственного доступа инвалидов и других маломобильных групп населения к приоритетным для них объектам и услугам в рамках подпрограммы "Развитие дошкольного, общего и дополнительного образования детей"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области"</t>
  </si>
  <si>
    <t>99.0.00.L0272</t>
  </si>
  <si>
    <t>21.2.00.00380</t>
  </si>
  <si>
    <t>Реализация мероприятий подпрограммы "Развитие дошкольного, общего и дополнительного образования детей" 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 на 2015-2020 годы"</t>
  </si>
  <si>
    <t>99.0.00.70490</t>
  </si>
  <si>
    <t>21.2.00.70490</t>
  </si>
  <si>
    <t>Софинансирование расходов по ресурсному обеспечению модернизации образования за счет средств бюджета района</t>
  </si>
  <si>
    <t>99.0.00.S3470</t>
  </si>
  <si>
    <t>Реализация мероприятий по обеспечению сбалансированности местных бюджетов в рамках государственной программы Новосибирской области "Управление государственными финансами в Новосибирской области на 2014 – 2019 годы"</t>
  </si>
  <si>
    <t>21.2.7051</t>
  </si>
  <si>
    <t>Капитальные вложения в объекты недвижимого имущества государственной (муниципальной) собственности</t>
  </si>
  <si>
    <t xml:space="preserve">Развитие сети образовательных учреждений, реализующих основную общеобразовательную программу дошкольного образования </t>
  </si>
  <si>
    <t>21.3.00.00000</t>
  </si>
  <si>
    <t xml:space="preserve">Реализация мероприятий за счет средств областного бюджета, предоставляемых в рамках государственной программы Новосибирской области  "Развитие сети образовательных учреждений, реализующих основную общеобразовательную программу дошкольного образования на территории Новосибирской области на 2011 - 2015 годы" </t>
  </si>
  <si>
    <t>21.3.0405</t>
  </si>
  <si>
    <t>Софинансирование в рамках реализации мероприятий государственной  программы Новосибирской области "Развитие сети образовательных учреждений, реализующих основную общеобразовательную программу дошкольного образований на территории Новосибирской области на 2011-2015 годы" за счет средств бюджета района</t>
  </si>
  <si>
    <t>21.3.00.S0490</t>
  </si>
  <si>
    <t>21.3.7051</t>
  </si>
  <si>
    <t>Муниципальная программа "Культура Искитимского района на 2015-2020 годы"</t>
  </si>
  <si>
    <t>Капитальный ремонт муниципальных учреждений культуры</t>
  </si>
  <si>
    <t>03.3.00.00000</t>
  </si>
  <si>
    <t>Проведение капитального ремонта муниципальных учреждений культуры</t>
  </si>
  <si>
    <t>03.3.01.00000</t>
  </si>
  <si>
    <t>Реализация мероприятий за счет средств областного бюджета, предоставляемых в рамках государственной программы Новосибирской области "Культура Новосибирской области на 2012-2016 годы"</t>
  </si>
  <si>
    <t>03.3.01.70660</t>
  </si>
  <si>
    <t>Софинансирование мероприятий предоставляемых в рамках государственной программы Новосибирской области "Культура Новосибирской области на 2015-2020 годы"</t>
  </si>
  <si>
    <t>03.3.01.S0660</t>
  </si>
  <si>
    <t>Муниципальная программа "Развитие физической культуры и спорта в Искитимском районе на 2012-2016 годы"</t>
  </si>
  <si>
    <t>04.0.0000</t>
  </si>
  <si>
    <t>Реализация мероприятий за счет средств областного бюджета, предоставляемых в рамках государственной программы Новосибирской области  "Развитие физической культуры и спорта в Новосибирской области на 2011 - 2015 годы" на капитальный ремонт спортивных залов образовательных учреждений Новосибирской области</t>
  </si>
  <si>
    <t>04.0.0405</t>
  </si>
  <si>
    <t>Софинансирование расходов в рамках реализации мероприятий государственной программы Новосибирской области  "Развитие физической культуры и спорта в Новосибирской области на 2011 - 2015 годы" на капитальный ремонт спортивных залов образовательных учреждений Новосибирской области за счет средств бюджета района</t>
  </si>
  <si>
    <t>04.0.0406</t>
  </si>
  <si>
    <t>Софинансирование расходов в рамках реализации мероприятий по созданию в общеобразовательных организациях, расположенных в сельской местности, условий для занятий физической культурой и спортом за счет средств бюджета района</t>
  </si>
  <si>
    <t>04.0.4097</t>
  </si>
  <si>
    <t xml:space="preserve">Реализация мероприятий по созданию в общеобразовательных организациях, расположенных в сельской местности, условий для занятий физической культурой и спортом </t>
  </si>
  <si>
    <t>04.0.5097</t>
  </si>
  <si>
    <t>Прочие учреждения</t>
  </si>
  <si>
    <t>03.4.00.00000</t>
  </si>
  <si>
    <t>Основное мероприятие: "Оказание мер государственной поддержки работников культуры"</t>
  </si>
  <si>
    <t>03.4.01.00000</t>
  </si>
  <si>
    <t>Реализация мероприятий на государственную поддержку лучших работников муниципальных учреждений культуры, находящихся на территориях сельских поселений</t>
  </si>
  <si>
    <t>03.4.01.51480</t>
  </si>
  <si>
    <t>350</t>
  </si>
  <si>
    <t>Оценка недвижимости, признание прав и регулирование отношений по государственной и муниципальной собственности</t>
  </si>
  <si>
    <t>Выполнение других обязательств государства</t>
  </si>
  <si>
    <t>99.0.00.00920</t>
  </si>
  <si>
    <t>Основное мероприятие: "Внедрение в систему общего образования дистанционного обучения"</t>
  </si>
  <si>
    <t>10.0.02.00000</t>
  </si>
  <si>
    <t>Внедрение в систему общего образования дистанционного обучения</t>
  </si>
  <si>
    <t>10.0.02.06010</t>
  </si>
  <si>
    <t>10.1.02.06010</t>
  </si>
  <si>
    <t>Оборудование теплых санузлов</t>
  </si>
  <si>
    <t>10.0.01.60110</t>
  </si>
  <si>
    <t>Замена оконных блоков</t>
  </si>
  <si>
    <t>10.0.01.60180</t>
  </si>
  <si>
    <t>Капитальный ремонт кровель</t>
  </si>
  <si>
    <t>10.0.01.60200</t>
  </si>
  <si>
    <t>Ресурсное обеспечение модернизации образования</t>
  </si>
  <si>
    <t>10.0.01.70380</t>
  </si>
  <si>
    <t>10.0.01.70510</t>
  </si>
  <si>
    <t>10.0.01.70910</t>
  </si>
  <si>
    <t>10.0.01.S0380</t>
  </si>
  <si>
    <t xml:space="preserve">Софинансирование расходов  по установке и модернизации систем видеонаблюдения, автоматической пожарной сигнализации и пожарного мониторинга в государственных и муниципальных учреждениях  за счет средств бюджета района </t>
  </si>
  <si>
    <t>10.0.01.S2590</t>
  </si>
  <si>
    <t>10.0.01.S0910</t>
  </si>
  <si>
    <t>Основное мероприятие: "Обеспечение равных возможностей для детей в получении качественного образования и позитивной социализации независимо от их места жительства, состояния здоровья и социально-экономического положения их семей"</t>
  </si>
  <si>
    <t>Содействие созданию новых мест в образовательных организациях</t>
  </si>
  <si>
    <t>10.0.02.70920</t>
  </si>
  <si>
    <t>Софинансирование расходов  по содействию создания новых мест в образовательных организациях за счет средств бюджета района</t>
  </si>
  <si>
    <t>10.0.02.S0920</t>
  </si>
  <si>
    <t>Уплата налогов, сборов и иных обязательных  платежей в бюджеты бюджетной системы Российской Федерации</t>
  </si>
  <si>
    <t>Расходы на выплаты по оплате труда и содержание аппарата управления представительного органа местного самоуправления</t>
  </si>
  <si>
    <t>99.0.00.01990</t>
  </si>
  <si>
    <t>Основное мероприятие: "Капитальный ремонт кровель"</t>
  </si>
  <si>
    <t>10.0.06.00000</t>
  </si>
  <si>
    <t>10.0.06.03470</t>
  </si>
  <si>
    <t>10.0.06.S3470</t>
  </si>
  <si>
    <t>Основное мероприятие: "Создание безопасных условий пребывания детей в образовательных организациях"</t>
  </si>
  <si>
    <t>10.0.10.00000</t>
  </si>
  <si>
    <t xml:space="preserve">Обеспечение функционирования, расширение и модернизация компонентов обеспечения безопасности населения и муниципальной (коммунальной) инфраструктуры </t>
  </si>
  <si>
    <t>10.0.10.02590</t>
  </si>
  <si>
    <t xml:space="preserve">Софинансирование расходов  по обеспечению функционирования, расширение и модернизация компонентов обеспечения безопасности населения и муниципальной (коммунальной) инфраструктуры  за счет средств бюджета района </t>
  </si>
  <si>
    <t>10.0.10.S2590</t>
  </si>
  <si>
    <t>Основное мероприятие: "Открытие дополнительных мест на базе действующих образовательных организаций"</t>
  </si>
  <si>
    <t>10.0.11.00000</t>
  </si>
  <si>
    <t>10.0.11.70920</t>
  </si>
  <si>
    <t>10.0.11.S0920</t>
  </si>
  <si>
    <t>Доплаты к пенсиям государственных служащих субъектов Российской Федерации и муниципальных служащих</t>
  </si>
  <si>
    <t>99.0.00.02020</t>
  </si>
  <si>
    <t>Глава муниципального образования</t>
  </si>
  <si>
    <t>99.0.00.03110</t>
  </si>
  <si>
    <t xml:space="preserve"> Реализация мероприятий в рамках регионального проекта "Успех каждого ребенка"</t>
  </si>
  <si>
    <t>10.0.E2.00000</t>
  </si>
  <si>
    <t>Создание в общеобразовательных организациях, расположенных в сельской местности и малых городах, условий для занятия физической культурой и спортом</t>
  </si>
  <si>
    <t>10.0.E2.50970</t>
  </si>
  <si>
    <t>Председатель представительного органа муниципального образования</t>
  </si>
  <si>
    <t>99.0.00.04110</t>
  </si>
  <si>
    <t>организация ритуальных услуг</t>
  </si>
  <si>
    <t>99.0.00.05001</t>
  </si>
  <si>
    <t>Мероприятия в области сельского хозяйства</t>
  </si>
  <si>
    <t xml:space="preserve">Софинансирование расходов по социальной поддержке отдельных категорий детей, обучающихся в образовательных организациях за счет средств бюджета района  </t>
  </si>
  <si>
    <t>13.0.01.S0849</t>
  </si>
  <si>
    <t>13.0.02.70510</t>
  </si>
  <si>
    <t>Ежемесячное денежное вознаграждение советникам директора по воспитанию и взаимодействию с детскими общественными объединениями в общеобразовательных организациях, профессиональных образовательных организациях, в части повышенного районного коэффициента</t>
  </si>
  <si>
    <t>99.0.00.01790</t>
  </si>
  <si>
    <t>Установка и модернизация систем видеонаблюдения, автоматической пожарной сигнализации и пожарного мониторинга в государственных и муниципальных учреждениях</t>
  </si>
  <si>
    <t>99.0.00.02590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</si>
  <si>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 в части повышенного районного коэффициента</t>
  </si>
  <si>
    <t>99.0.00.03350</t>
  </si>
  <si>
    <t>99.0.00.03470</t>
  </si>
  <si>
    <t>Обеспечение питанием на льготных условиях детей военнослужащих, обучающихся по программам основного общего образования и среднего общего образования в государственных и муниципальных образовательных организациях</t>
  </si>
  <si>
    <t>99.0.00.04849</t>
  </si>
  <si>
    <t>Отдельные мероприятия в области автомобильного транспорта</t>
  </si>
  <si>
    <t>Иные межбюджетные трансферты общего характера</t>
  </si>
  <si>
    <t>14</t>
  </si>
  <si>
    <t>99.0.00.06090</t>
  </si>
  <si>
    <t>Мероприяти по созданию и поддержанию в постоянной готовности муниципальной системы оповещения и информирования населения о чрезвычайной ситуации</t>
  </si>
  <si>
    <t>99.0.00.06430</t>
  </si>
  <si>
    <t>Руководитель контрольно-счетной палаты муниципального образования и его заместители</t>
  </si>
  <si>
    <t>99.0.00.08110</t>
  </si>
  <si>
    <t>Расходы на обеспечение деятельности (оказание услуг) школ-интернатов</t>
  </si>
  <si>
    <t>99.0.00.22590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</si>
  <si>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</si>
  <si>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99.0.00.53030</t>
  </si>
  <si>
    <t>Иные мероприятия в области жилищного хозяйства</t>
  </si>
  <si>
    <t>Резервные фонды местных администраций</t>
  </si>
  <si>
    <t>99.0.00.20550</t>
  </si>
  <si>
    <t>Резервные средства</t>
  </si>
  <si>
    <t>Расходы на обеспечение деятельности (оказание услуг) государственных (муниципальных) учреждений дошкольного образования</t>
  </si>
  <si>
    <t>Расходы на обеспечение деятельности (оказание услуг) государственных (муниципальных) учреждений общего образования</t>
  </si>
  <si>
    <t>99.0.00.21590</t>
  </si>
  <si>
    <t>Софинансирование расходов в части оснащения объектов спортивной инфраструктуры спортивно-технологическим оборудованием (малые площадки ГТО) за счет средств бюджета района</t>
  </si>
  <si>
    <t>0</t>
  </si>
  <si>
    <t>Расходы на обеспечение деятельности (оказание услуг) государственных (муниципальных) учреждений дополнительного образования</t>
  </si>
  <si>
    <t>99.0.00.23590</t>
  </si>
  <si>
    <t>99.0.00.70920</t>
  </si>
  <si>
    <t>Расходы на обеспечение деятельности муниципального учреждения, обеспечивающего бухгалтерское обслуживание финансово-хозяйственной деятельности муниципальных учреждений, осуществляющих деятельность в различных сферах</t>
  </si>
  <si>
    <t>99.0.00.S0920</t>
  </si>
  <si>
    <t>99.0.00.S0380</t>
  </si>
  <si>
    <t>Реализация мероприятий по модернизации школьных систем образования</t>
  </si>
  <si>
    <t>99.0.00.L7500</t>
  </si>
  <si>
    <t>99.0.00.25590</t>
  </si>
  <si>
    <t>Расходы на обеспечение деятельности (оказание услуг) государственных (муниципальных) учреждений в области коммунального хозяйства</t>
  </si>
  <si>
    <t>Обеспечение деятельности прочих учреждений образования</t>
  </si>
  <si>
    <t>99.0.00.27590</t>
  </si>
  <si>
    <t>99.0.00.40590</t>
  </si>
  <si>
    <t>99.0.00.42590</t>
  </si>
  <si>
    <t>Обновление материально-технической базы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 (несофинансируемая часть расходов)</t>
  </si>
  <si>
    <t>99.0.E1.А1721</t>
  </si>
  <si>
    <t>Обновление материально-технической базы в организациях, осуществляющих образовательную деятельность исключительно по адаптированным основным общеобразовательным программам (оснащение образовательных организаций)</t>
  </si>
  <si>
    <t>99.0.E1.51871</t>
  </si>
  <si>
    <t>Обновление материально-технической базы в организациях, осуществляющих образовательную деятельность исключительно по адаптированным основным общеобразовательным программам (брендирование образовательных организаций)</t>
  </si>
  <si>
    <t>99.0.E1.51872</t>
  </si>
  <si>
    <t>Реализация мероприятий в рамках регионального проекта "Патриотическое воспитание граждан Российской Федерации"</t>
  </si>
  <si>
    <t>99.0.ЕВ.00000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</si>
  <si>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</si>
  <si>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99.0.ЕВ.51790</t>
  </si>
  <si>
    <t>Основное мероприятие: "Обеспечение функционирования системы персонифицированного финансирования дополнительного образования детей"</t>
  </si>
  <si>
    <t>21.0.03.00000</t>
  </si>
  <si>
    <t>Реализация мероприятий по обеспечению функционирования системы персонифицированного финансирования дополнительного образования детей"</t>
  </si>
  <si>
    <t>21.0.03.06160</t>
  </si>
  <si>
    <t>Субсидии автономным учреждениям</t>
  </si>
  <si>
    <t xml:space="preserve"> 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
</t>
  </si>
  <si>
    <t>Осуществление первичного воинского учета органами местного самоуправления поселений, муниципальных и городских округов</t>
  </si>
  <si>
    <t>99.0.00.51180</t>
  </si>
  <si>
    <t>Субвенции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</si>
  <si>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</si>
  <si>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99.0.00.51200</t>
  </si>
  <si>
    <t>Обеспечение жильем отдельных категорий граждан, установленных Федеральным законом от 12 января 1995 года № 5-ФЗ "О ветеранах", в соответствии с Указом Президента Российской Федерации от 7 мая 2008 года № 714 "Об обеспечении жильем ветеранов Великой Отечественной войны 1941 - 1945 годов"</t>
  </si>
  <si>
    <t>99.0.00.51340</t>
  </si>
  <si>
    <t>Приобретение оборудования для муниципальных учреждений культуры и муниципальных образовательных организаций дополнительного образования сферы культуры</t>
  </si>
  <si>
    <t>99.0.00.70620</t>
  </si>
  <si>
    <t>Софинансирование расходов на приобретение оборудования для муниципальных учреждений культуры и муниципальных образовательных организаций дополнительного образования сферы культуры за счет средств бюджета района</t>
  </si>
  <si>
    <t>99.0.00.S0620</t>
  </si>
  <si>
    <t>Реализация мероприятий, направленных на цели развития физической культуры и спорта, на закупку для спортивных детско-юношеских школ комплектов искусственных покрытий для футбольных полей в рамках государственной программы Новосибирской области "Развитие физической культуры и спорта в Новосибирской области на 2015 - 2021 годы"</t>
  </si>
  <si>
    <t>99.0.00.R4953</t>
  </si>
  <si>
    <t>Реализация мероприятий за счет средств областного бюджета на укрепление материально-технической базы и оснащение оборудованием детских школ искусств в рамках государственной программы Новосибирской области "Культура Новосибирской области" на 2015-2020 годы"</t>
  </si>
  <si>
    <t>99.0.00.R5191</t>
  </si>
  <si>
    <t>Софинансирование расходов на реализацию мероприятий, направленных на цели развития физической культуры и спорта, на закупку для спортивных детско-юношеских школ комплектов искусственных покрытий для футбольных полей в рамках государственной программы Новосибирской области "Развитие физической культуры и спорта в Новосибирской области на 2015 - 2021 годы"за счет средств бюджета района</t>
  </si>
  <si>
    <t>99.0.00.L4953</t>
  </si>
  <si>
    <t>Софинансирование расходов на реализацию мероприятий на укрепление материально-технической базы и оснащение оборудованием детских школ искусств в рамках государственной программы Новосибирской области "Культура Новосибирской области" на 2015-2020 годы" за счет средств бюджета района</t>
  </si>
  <si>
    <t>99.0.00.L5191</t>
  </si>
  <si>
    <t>Софинансирование расходов на реализацию мероприятий, направленных на цели развития физической культуры и спорта, на закупку для спортивных детско-юношеских школ комплектов искусственных покрытий для футбольных полей в рамках государственной программы Новосибирской области "Развитие физической культуры и спорта в Новосибирской области на 2015 - 2021 годы"</t>
  </si>
  <si>
    <t>Осуществление отдельных государственных полномочий Новосибирской области по обеспечению социального обслуживания отдельных категорий граждан за счет средств бюджета района</t>
  </si>
  <si>
    <t>99.0.00.60180</t>
  </si>
  <si>
    <t>600</t>
  </si>
  <si>
    <t>99.0.E2.00000</t>
  </si>
  <si>
    <t xml:space="preserve">Создание новых мест дополнительного образования детей </t>
  </si>
  <si>
    <t>99.0.E2.54911</t>
  </si>
  <si>
    <t>610</t>
  </si>
  <si>
    <t>Реализация основных общеобразовательных программ дошкольного образования в муниципальных общеобразовательных организациях</t>
  </si>
  <si>
    <t>Реализация основных общеобразовательных программ в муниципальных общеобразовательных организациях</t>
  </si>
  <si>
    <t>99.0.00.70120</t>
  </si>
  <si>
    <t>07.0.04.06110</t>
  </si>
  <si>
    <t>Основное мероприятие: "Создание условий для выявления и развития одаренных детей и учащейся молодежи,способствующих их профессиональному и личностному росту"</t>
  </si>
  <si>
    <t>10.0.05.00000</t>
  </si>
  <si>
    <t>Создание условий для выявления и развития одаренных детей и учащейся молодежи,способствующих их профессиональному и личностному росту</t>
  </si>
  <si>
    <t>10.0.05.60140</t>
  </si>
  <si>
    <t>Основное мероприятие: "Организация занятости, отдыха и оздоровление детей в летний период"</t>
  </si>
  <si>
    <t>10.0.06.70359</t>
  </si>
  <si>
    <t>10.0.06.S0359</t>
  </si>
  <si>
    <t>Обеспечение жилыми помещениями детей-сирот и детей,оставшихся без попечения родителей, лиц из их числа</t>
  </si>
  <si>
    <t>99.0.00.70139</t>
  </si>
  <si>
    <t>Основное мероприятие: "Противодействие терроризму и экстремизму"</t>
  </si>
  <si>
    <t>14.0.03.00000</t>
  </si>
  <si>
    <t>Противодействие терроризму и экстремизму</t>
  </si>
  <si>
    <t>14.0.03.06140</t>
  </si>
  <si>
    <t>Организация получения образования обучающимися с ограниченными возможностями здоровья в отдельных общеобразовательных организациях, осуществляющих образовательную деятельность по адаптированным основным общеобразовательным программам для обучающихся с ограниченными возможностями здоровья</t>
  </si>
  <si>
    <t>99.0.00.70140</t>
  </si>
  <si>
    <t>Муниципальная программа "Комплексные меры по противодействию злоупотреблению наркотиками и их незаконному обороту в Искитимском районе"</t>
  </si>
  <si>
    <t>15.0.00.00000</t>
  </si>
  <si>
    <t>Основное мероприятие:"Информационно-методическое обеспечение работы по антинаркотической деятельности"</t>
  </si>
  <si>
    <t>15.0.01.00000</t>
  </si>
  <si>
    <t>Информационно-методическое обеспечение работы по антинаркотической деятельности</t>
  </si>
  <si>
    <t>15.0.01.06160</t>
  </si>
  <si>
    <t>Основное мероприятие:"Первичная профилактика наркомании и пропаганда здорового образа жизни"</t>
  </si>
  <si>
    <t>15.0.02.00000</t>
  </si>
  <si>
    <t>Первичная профилактика наркомании и пропаганда здорового образа жизни</t>
  </si>
  <si>
    <t>15.0.02.06170</t>
  </si>
  <si>
    <t>Основное мероприятие:"Организация доступной эффективной наркологической помощи и реабилитация наркозависимых"</t>
  </si>
  <si>
    <t>15.0.03.00000</t>
  </si>
  <si>
    <t>Организация доступной эффективной наркологической помощи и реабилитация наркозависимых</t>
  </si>
  <si>
    <t>15.0.03.06180</t>
  </si>
  <si>
    <t>Муниципальная программа "Патриотическое воспитание граждан Российской Федерации в Искитимском районе"</t>
  </si>
  <si>
    <t>16.0.00.00000</t>
  </si>
  <si>
    <t>Основное мероприятие: "Формирование у граждан Российской Федерации в Искитимском районе высокого патриотического сознания"</t>
  </si>
  <si>
    <t>16.0.01.00000</t>
  </si>
  <si>
    <t>Формирование у граждан Российской Федерации в Искитимском районе высокого патриотического сознания</t>
  </si>
  <si>
    <t>16.0.01.06190</t>
  </si>
  <si>
    <t>Основное мероприятие: "Активизация деятельности клубов и общественных объединений патриотической направленности"</t>
  </si>
  <si>
    <t>16.0.02.00000</t>
  </si>
  <si>
    <t>Активизация деятельности клубов и общественных объединений патриотической направленности</t>
  </si>
  <si>
    <t>16.0.02.06200</t>
  </si>
  <si>
    <t>Образование и организация деятельности комиссий по делам несовершеннолетних и защите их прав</t>
  </si>
  <si>
    <t>99.0.00.70159</t>
  </si>
  <si>
    <t>Основное мероприятие: "Поддержка одаренных и талантливых детей Искитимского района"</t>
  </si>
  <si>
    <t>Поддержка одаренных и талантливых детей Искитимского района</t>
  </si>
  <si>
    <t>Основное мероприятие: "Развитие кадрового потенциала учреждений дополнительного образования Искитимского района"</t>
  </si>
  <si>
    <t>21.0.04.00000</t>
  </si>
  <si>
    <t>Развитие кадрового потенциала учреждений дополнительного образования Искитимского района</t>
  </si>
  <si>
    <t>21.0.04.60160</t>
  </si>
  <si>
    <t>Основное мероприятие: "Улучшение материально-технической базы учреждений дополнительного образования"</t>
  </si>
  <si>
    <t>21.0.05.00000</t>
  </si>
  <si>
    <t>Основное меропиятие: "Улучшение материально-технической базы учреждений дополнительного образования"</t>
  </si>
  <si>
    <t>21.0.05.60170</t>
  </si>
  <si>
    <t>Обеспечение проезда детей и совершеннолетних граждан-сопровождающих организованные группы детей к месту отдыха и обратно при условии нахождения места отдыха за пределами Новосибирской области</t>
  </si>
  <si>
    <t>99.0.00.70079</t>
  </si>
  <si>
    <t>99.0.00.70359</t>
  </si>
  <si>
    <t>99.0.00.S0359</t>
  </si>
  <si>
    <t>Основное мероприятие: "Приобретение световозвращающих аксесуаров для участников дорожного движения"</t>
  </si>
  <si>
    <t>02.0.04.00000</t>
  </si>
  <si>
    <t>Приобретение световозвращающих аксесуаров для участников дорожного движения</t>
  </si>
  <si>
    <t>02.0.04.9Д140</t>
  </si>
  <si>
    <t>Организация мероприятий при осуществлении деятельности по обращению с животными без владельцев</t>
  </si>
  <si>
    <t>99.0.00.70160</t>
  </si>
  <si>
    <t>Осуществление отдельных государственных полномочий Новосибирской области по обеспечению социального обслуживания отдельных категорий граждан</t>
  </si>
  <si>
    <t>99.0.00.70180</t>
  </si>
  <si>
    <t>Решение вопросов в сфере административных правонарушений</t>
  </si>
  <si>
    <t>99.0.00.70190</t>
  </si>
  <si>
    <t>530</t>
  </si>
  <si>
    <t>Уведомительная регистрация коллективных договоров, территориальных соглашений и территориальных отраслевых (межотраслевых) соглашений</t>
  </si>
  <si>
    <t>99.0.00.70210</t>
  </si>
  <si>
    <t>Расчет и предоставление дотаций бюджетам поселений</t>
  </si>
  <si>
    <t>99.0.00.70220</t>
  </si>
  <si>
    <t>Дотации</t>
  </si>
  <si>
    <t>Сбор информации от поселений, входящих в муниципальный район, необходимой для ведения регистра муниципальных нормативных правовых актов Новосибирской области</t>
  </si>
  <si>
    <t>99.0.00.70230</t>
  </si>
  <si>
    <t>Организация и осуществление деятельности по опеке и попечительству, социальной поддержке детей-сирот и детей, оставшихся без попечения родителей</t>
  </si>
  <si>
    <t>99.0.00.70289</t>
  </si>
  <si>
    <t>Реализация мероприятий за счет средств областного бюджета, предоставляемых в рамках государственной программы Новосибирской области "Культура Новосибирской области на 2012 - 2016 годы" в части строительства и реконструкции</t>
  </si>
  <si>
    <t>03.0.0405</t>
  </si>
  <si>
    <t>Софинансирование расходов в рамках реализации  государственной программы Новосибирской области  "Культура Новосибирской области на 2015-2020 годы" за счет средств бюджета района</t>
  </si>
  <si>
    <t>03.0.0406</t>
  </si>
  <si>
    <t>Оснащение объектов спортивной инфраструктуры спортивно-технологическим оборудованием (малые площадки ГТО)</t>
  </si>
  <si>
    <t>99.0.00.70290</t>
  </si>
  <si>
    <t>Осуществление строительства жилых помещений для предоставления гражданам, указанным в статье 8 Федерального закона от 21 декабря 1996 года № 159-ФЗ «О дополнительных гарантиях по социальной поддержке детей-сирот и детей, оставшихся без попечения родителей»</t>
  </si>
  <si>
    <t>99.0.00.70399</t>
  </si>
  <si>
    <t>03.0.01.70510</t>
  </si>
  <si>
    <t>Реализация мероприятий по комплектованию библиотечных фондов муниципальных общедоступных библиотек Новосибирской области</t>
  </si>
  <si>
    <t>03.0.02.70770</t>
  </si>
  <si>
    <t>Закупка товаров, работ и услуг для обеспечения государственных (муниципальных) нужд</t>
  </si>
  <si>
    <t>99.0.00.70480</t>
  </si>
  <si>
    <t>Софинансирование расходов на реализацию мероприятий по комплектованию библиотечных фондов муниципальных общедоступных библиотек Новосибирской области за счет средств бюджета района</t>
  </si>
  <si>
    <t>03.0.02.S0770</t>
  </si>
  <si>
    <t>03.0.04.70510</t>
  </si>
  <si>
    <t>Софинансирование расходов по созданию модельных муниципальных библиотек за счет средств бюджета района</t>
  </si>
  <si>
    <t>03.0.Я5.5454S</t>
  </si>
  <si>
    <t>Обеспечение жилыми помещениями многодетных малообеспеченных семей по договорам социального найма</t>
  </si>
  <si>
    <t>99.0.00.70639</t>
  </si>
  <si>
    <t>Строительство (приобретение на первичном рынке) служебного жилья</t>
  </si>
  <si>
    <t>99.0.00.70650</t>
  </si>
  <si>
    <t>Осуществление малобюджетного строительства, реконструкции, благоустройства, ремонта спортивных сооружений, обеспечения оборудованием и инвентарем спортивных объектов, приобретение объектов недвижимого имущества спортивного назначения</t>
  </si>
  <si>
    <t>99.0.00.70740</t>
  </si>
  <si>
    <t>Предоставление единовременной денежной выплаты на обеспечение условий доступности для инвалида жилого помещения</t>
  </si>
  <si>
    <t>Проведение ремонтно-реставрационных и благоустроительных работ на воинских захоронениях</t>
  </si>
  <si>
    <t>99.0.00.L2991</t>
  </si>
  <si>
    <t>310</t>
  </si>
  <si>
    <t>Предоставление отдельным категориям граждан единовременной денежной выплаты взамен земельных участков для индивидуального жилищного строительства</t>
  </si>
  <si>
    <t>99.0.00.71210</t>
  </si>
  <si>
    <t>Публичные нормативные социальные выплаты гражданам</t>
  </si>
  <si>
    <t>Предоставление гражданам, имеющих трех и более детей, в том числе принятых под опеку (попечительство), пасынков и падчериц, единовременной денежной выплаты взамен земельных участков для индивидуального жилищного строительства</t>
  </si>
  <si>
    <t>99.0.00.71229</t>
  </si>
  <si>
    <t>Реализация мероприятий в рамках регионального проекта "Обеспечение качественно нового уровня развития инфраструктуры культуры ("Культурная среда") (Новосибирская область)"</t>
  </si>
  <si>
    <t>99.0.А1.00000</t>
  </si>
  <si>
    <t>Развитие сети учреждений культурно-досугового типа</t>
  </si>
  <si>
    <t>99.0.А1.55130</t>
  </si>
  <si>
    <t>Обустройство (создание) контейнерных площадок, в том числе приобретение контейнеров (емкостей) для накопления твердых коммунальных отходов</t>
  </si>
  <si>
    <t>99.0.00.71230</t>
  </si>
  <si>
    <t>Единовременная выплата на приобретение в собственность жилого помещения детям-сиротам и детям, оставшимся без попечения родителей, лицам из их числа</t>
  </si>
  <si>
    <t>99.0.00.71259</t>
  </si>
  <si>
    <t>Условно утвержденные расходы</t>
  </si>
  <si>
    <t>99.0.00.99990</t>
  </si>
  <si>
    <t>Организация бесплатного горячего питания обучающихся, получающихначальное общее образование в муниципальных образовательных организациях</t>
  </si>
  <si>
    <t>99.0.00.L3040</t>
  </si>
  <si>
    <t>99.0.00.L4670</t>
  </si>
  <si>
    <t>99.0.00.L5190</t>
  </si>
  <si>
    <t>99.0.00.S0290</t>
  </si>
  <si>
    <t>Софинансирование расходов по проектированию, строительству и реконструкции полигонов твердых коммунальных отходов за счет средств бюджета района</t>
  </si>
  <si>
    <t>99.0.00.S0480</t>
  </si>
  <si>
    <t>Софинансирование расходов по обеспечению  жилыми помещениями многодетных малообеспеченных семей по договорам социального найма за счет средств бюджета района</t>
  </si>
  <si>
    <t>99.0.00.S0639</t>
  </si>
  <si>
    <t>Софинансирование расходов в рамках реализации мероприятий государственной программы Новосибирской области "Обеспечение жильем молодых семей в Новосибирской области на 2015 - 2020 годы"</t>
  </si>
  <si>
    <t>06.0.01.S0279</t>
  </si>
  <si>
    <t>Мероприятия по улучшению жилищных условий граждан, проживающих на сельских территориях</t>
  </si>
  <si>
    <t>11.0.00.L5676</t>
  </si>
  <si>
    <t>Основное мероприятие: "Улучшение жилищных условий граждан, проживающих на сельских территориях"</t>
  </si>
  <si>
    <t>11.0.01.00000</t>
  </si>
  <si>
    <t>Комплексное развитие сельских территорий (мероприятия по улучшению жилищных условий граждан, проживающих на сельских территориях)</t>
  </si>
  <si>
    <t>11.0.01.L5761</t>
  </si>
  <si>
    <t>Реализация мероприятий по улучшению жилищных условий граждан, проживающих в сельской местности, в том числе молодых семей и молодых специалистов, в рамках федеральной целевой программы "Устойчивое развитие сельских территорий на 2014-2017 годы и на период до 2020 года"</t>
  </si>
  <si>
    <t>11.0.5018</t>
  </si>
  <si>
    <t>Софинансирование расходов в рамках реализации мероприятий государственной программы  Новосибирской области "Устойчивое развитие  сельских территорий в Новосибирской области на 2015-2017 годы и на период до 2020 года" за счет средств бюджета района</t>
  </si>
  <si>
    <t>11.0.00.L0180</t>
  </si>
  <si>
    <t>Софинансирование расходов на строительство (приобретение на первичном рынке) служебного жилья за счет средств бюджета района</t>
  </si>
  <si>
    <t>Софинансирование расходов на обустройство (создание) контейнерных площадок, в том числе приобретение контейнеров (емкостей) для накопления твердых коммунальных отходов за счет средств бюджета района</t>
  </si>
  <si>
    <t>99.0.00.S1230</t>
  </si>
  <si>
    <t>99.0.01.L5761</t>
  </si>
  <si>
    <t xml:space="preserve"> Осуществление полномочий по обеспечению жильем отдельных категорий граждан, установленных Федеральным законом от 12 января 1995 года № 5-ФЗ "О ветеранах"</t>
  </si>
  <si>
    <t>99.0.00.51350</t>
  </si>
  <si>
    <t xml:space="preserve">Обеспечение жильем нуждающихся в улучшении жилищных условий отдельных категорий граждан, установленных Федеральным законом от 12 января 1995 года №5-ФЗ "О ветеранах", в соответствии с Указом Президента Российской Федерации от 7 мая 2008 года №714 "Об обеспечении жильем ветеранов Великой Отечественной войны 1941-1945 годов" </t>
  </si>
  <si>
    <t>99.0.00.70560</t>
  </si>
  <si>
    <t>Оказание других видов социальной помощи</t>
  </si>
  <si>
    <t>99.0.00.06050</t>
  </si>
  <si>
    <t>Региональный проект "Педагоги и наставники"</t>
  </si>
  <si>
    <t>99.0.Ю6.00000</t>
  </si>
  <si>
    <t>Ежемесячное денежное вознаграждение советникам директоров по воспитанию и взаимодействию с детскими общественными объединениями в общеобразовательных организациях и профессиональных образовательных организациях</t>
  </si>
  <si>
    <t>99.0.Ю6.50500</t>
  </si>
  <si>
    <t>99.0.Ю6.51790</t>
  </si>
  <si>
    <t>Мероприятия подпрограммы "Семья и дети" на 2012-2015 годы" государственной программы Новосибирской области "Развитие системы социальной поддержки населения Новосибирской области" на 2014-2019 годы"</t>
  </si>
  <si>
    <t>24.0.0000</t>
  </si>
  <si>
    <t>Осуществление мероприятий за счет средств областного бюджета, предоставляемых в рамках подпрограммы "Семья и дети" на 2012 - 2015 годы" государственной программы Новосибирской области "Развитие системы социальной поддержки населения Новосибирской области" на 2014 - 2019 годы"</t>
  </si>
  <si>
    <t>24.0.0403</t>
  </si>
  <si>
    <t>Мероприятия  по повышению качества жизни граждан пожилого возраста в Новосибирской области в рамках государственной программы Новосибирской области "Развитие системы социальной поддержки населения Новосибирской области" на 2014-2019 годы"</t>
  </si>
  <si>
    <t>29.0.00.00000</t>
  </si>
  <si>
    <t>Обеспечение мероприятий за счет средств областного бюджета по повышению качества жизни граждан пожилого возраста в Новосибирской области в рамках государственной программы Новосибирской области "Развитие системы социальной поддержки населения и улучшение социального положения семей с детьми в Новосибирской области на 2014-2019 годы"</t>
  </si>
  <si>
    <t>29.0.00.70240</t>
  </si>
  <si>
    <t>Организация и проведение мероприятий с целью расширения прав инвалидов</t>
  </si>
  <si>
    <t>99.0.00.70340</t>
  </si>
  <si>
    <t>30.0.00.70340</t>
  </si>
  <si>
    <t>Создание социально-экономических условий повышения качества жизни для детей и семей с детьми, находящихся в трудной жизненной ситуации</t>
  </si>
  <si>
    <t>99.0.00.70909</t>
  </si>
  <si>
    <t>Развитие социальной инфраструктуры в сфере организации отдыха и оздоровления детей Новосибирской области</t>
  </si>
  <si>
    <t>99.0.00.70929</t>
  </si>
  <si>
    <t>Софинансирование расходов на развитие социальной инфраструктуры в сфере организации отдыха и оздоровления детей в рамках государственной программы Новосибирской области за счет средств бюджета района</t>
  </si>
  <si>
    <t>99.0.00.S0929</t>
  </si>
  <si>
    <t>Софинансирование расходов в рамках реализации мероприятий по укреплению и развитию материально-технической базы детских оздоровительных учреждений в Новосибирской области государственной программы Новосибирской области "Развитие системы социальной поддержки населения и улучшение социального положения семей с детьми в Новосибирской области на 2014-2019 годы" за счет средств бюджета района</t>
  </si>
  <si>
    <t>99.0.00.S0369</t>
  </si>
  <si>
    <t>Реализация мероприятий за счет средств областного бюджета  по обеспечению беспрепятственоого доступа инвалидов и других маломобильных групп населения к приоритетным для них объектам и услугам в рамках государственной программы Новосибирской области "Развитие системы социальной поддержки населения и улучшение социального положения семей с детьми в Новосибирской области на 2014-2019 годы"</t>
  </si>
  <si>
    <t>30.0.00.R0273</t>
  </si>
  <si>
    <t>Софинансирование расходов в рамках реализация мероприятий по обеспечению беспрепятственоого доступа инвалидов и других маломобильных групп населения к приоритетным для них объектам и услугам в рамках государственной программы Новосибирской области "Развитие системы социальной поддержки населения и улучшение социального положения семей с детьми в Новосибирской области на 2014-2019 годы" за счет средств бюджета района</t>
  </si>
  <si>
    <t>30.0.00.L0273</t>
  </si>
  <si>
    <t>Мероприятия подпрограммы "Укрепление и развитие материально-технической базы детских оздоровительных учреждений в Новосибирской области на 2012-2014 годы" государственной программы Новосибирской области "Развитие системы социальной поддержки населения Новосибирской области" на 2014-2019 годы"</t>
  </si>
  <si>
    <t>31.0.0000</t>
  </si>
  <si>
    <t>Обеспечение мероприятий за счет средств областного бюджета, предоставляемых в рамках подпрограммы "Укрепление и развитие материально-технической базы детских оздоровительных учреждений в Новосибирской области на 2012 - 2014 годы" государственной программы Новосибирской области "Развитие системы социальной поддержки населения Новосибирской области" на 2014 - 2019 годы"</t>
  </si>
  <si>
    <t>31.0.0405</t>
  </si>
  <si>
    <t>Субсидии на осуществление капитальных вложений бюджетным и атономным учреждениям, государственным (муниципальным) унитарным предприятиям</t>
  </si>
  <si>
    <t>Софинансирование в рамках реализации мероприятий подпрограммы "Укрепление и развитие материально-технической базы детских оздоровительных учреждений в Новосибирской области на 2012-2014 годы" государственной программы Новосибирской области "Развитие системы социальной поддержки населения Новосибирской области" на 2014-2019 годы" за счет средств бюджета района</t>
  </si>
  <si>
    <t>31.0.0406</t>
  </si>
  <si>
    <t>Ежемесячное денежное вознаграждение за классное руководство педагогическим работникам муниципальных общеобразовательных организаций</t>
  </si>
  <si>
    <t>99.0.Ю6.53030</t>
  </si>
  <si>
    <t>99.0.Ю6.А0500</t>
  </si>
  <si>
    <t>Софинансирование расходов  по осуществлению малобюджетного строительства, реконструкции, благоустройства, ремонта спортивных сооружений, обеспечения оборудованием и инвентарем спортивных объектов, приобретения объектов недвижимого имущества спортивного назначения за счет средств бюджета района</t>
  </si>
  <si>
    <t>99.0.00.S0740</t>
  </si>
  <si>
    <t>Реализация мероприятий в рамках регионального проекта "Спорт-норма жизни"</t>
  </si>
  <si>
    <t>99.0.P5.00000</t>
  </si>
  <si>
    <t>Государственная поддержка муниципальных образований Новосибирской области в части оснащения объектов спортивной инфраструктуры спортивно-технологическим оборудованием (малые площадки ГТО)</t>
  </si>
  <si>
    <t>99.0.P5.70290</t>
  </si>
  <si>
    <t>Софинансирование расходов по государственной поддержке муниципальных образований Новосибирской области в части оснащения объектов спортивной инфраструктуры спортивно-технологическим оборудованием (малые площадки ГТО) за счет средств бюджета района</t>
  </si>
  <si>
    <t>99.0.P5.S0290</t>
  </si>
  <si>
    <t>99.0.Ю6.А3030</t>
  </si>
  <si>
    <t>Региональный проект "Старшее поколение"</t>
  </si>
  <si>
    <t>99.0.Я4.00000</t>
  </si>
  <si>
    <t>Создание системы долговременного ухода за гражданами пожилого возраста и инвалидами</t>
  </si>
  <si>
    <t>99.0.Я4.51630</t>
  </si>
  <si>
    <t>99.0.Я5.00000</t>
  </si>
  <si>
    <t>99.0.Я5.55190</t>
  </si>
  <si>
    <t>Мероприятия по оснащению объектов спортивной инфраструктуры спортивно-технологическим оборудованием в рамках реализации государственной программы Новосибирской области "Развитие физической культуры и спорта в Новосибирской области"</t>
  </si>
  <si>
    <t>99.0.P5.52280</t>
  </si>
  <si>
    <t>Межбюджетное строительство, реконструкция, ремонт спортивных сооружений, обеспечение оборудованием и инвентарем спортивных объектов</t>
  </si>
  <si>
    <t xml:space="preserve">Софинансирование расходов на реализацию мероприятий  по осуществлению малобюджетного строительства, реконструкции, ремонта спортивных сооружений, обеспечения оборудованием спортивных объектов </t>
  </si>
  <si>
    <t>Обслуживание государственного и муниципального долга</t>
  </si>
  <si>
    <t>00</t>
  </si>
  <si>
    <t>Обслуживание государственного внутреннего и муниципального долга</t>
  </si>
  <si>
    <t>Процентные платежи по муниципальному долгу</t>
  </si>
  <si>
    <t>99.0.00.00200</t>
  </si>
  <si>
    <t>Обслуживание государственного (муниципального) долга</t>
  </si>
  <si>
    <t>Обслуживание муниципального долга</t>
  </si>
  <si>
    <t>Всего:</t>
  </si>
  <si>
    <t>Распределение бюджетных ассигнований по целевым статьям (муниципальным программам и непрограммным направлениям деятельности),группам и подгруппам видов расходов классификации расходов бюджетов на 2026 год и плановый период 2027  и 2028 годов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</si>
</sst>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.00000_р_._-;\-* #,##0.00000_р_._-;_-* &quot;-&quot;??_р_._-;_-@_-"/>
    <numFmt numFmtId="166" formatCode="00"/>
    <numFmt numFmtId="167" formatCode="000\ 00\ 00"/>
    <numFmt numFmtId="168" formatCode="000"/>
    <numFmt numFmtId="169" formatCode="_-* #,##0.0_р_._-;\-* #,##0.0_р_._-;_-* &quot;-&quot;??_р_._-;_-@_-"/>
    <numFmt numFmtId="170" formatCode="0.0"/>
    <numFmt numFmtId="171" formatCode="00;[Red]\-00;&quot;&quot;"/>
    <numFmt numFmtId="172" formatCode="0.0000"/>
    <numFmt numFmtId="173" formatCode="_-* #,##0.00000\ _₽_-;\-* #,##0.00000\ _₽_-;_-* &quot;-&quot;??\ _₽_-;_-@_-"/>
  </numFmts>
  <fonts count="20" x14ac:knownFonts="1">
    <font>
      <sz val="10"/>
      <color theme="1"/>
      <name val="Arial Cyr"/>
    </font>
    <font>
      <sz val="10"/>
      <name val="Times New Roman"/>
    </font>
    <font>
      <sz val="10"/>
      <name val="Arial Cyr"/>
    </font>
    <font>
      <sz val="14"/>
      <name val="Arial Cyr"/>
    </font>
    <font>
      <sz val="9"/>
      <name val="Arial Cyr"/>
    </font>
    <font>
      <b/>
      <sz val="10"/>
      <name val="Times New Roman"/>
    </font>
    <font>
      <b/>
      <sz val="12"/>
      <name val="Times New Roman"/>
    </font>
    <font>
      <b/>
      <sz val="10"/>
      <name val="Arial Cyr"/>
    </font>
    <font>
      <b/>
      <i/>
      <sz val="10"/>
      <name val="Arial Cyr"/>
    </font>
    <font>
      <sz val="9"/>
      <name val="Arial"/>
    </font>
    <font>
      <sz val="12"/>
      <name val="Times New Roman"/>
    </font>
    <font>
      <b/>
      <sz val="8"/>
      <name val="Arial"/>
    </font>
    <font>
      <b/>
      <sz val="9"/>
      <name val="Arial"/>
    </font>
    <font>
      <sz val="8"/>
      <name val="Arial"/>
    </font>
    <font>
      <i/>
      <sz val="10"/>
      <name val="Times New Roman"/>
    </font>
    <font>
      <sz val="10"/>
      <color theme="1"/>
      <name val="Times New Roman"/>
    </font>
    <font>
      <b/>
      <i/>
      <sz val="10"/>
      <name val="Times New Roman"/>
    </font>
    <font>
      <b/>
      <sz val="10"/>
      <color theme="1"/>
      <name val="Times New Roman"/>
    </font>
    <font>
      <b/>
      <sz val="10"/>
      <color indexed="63"/>
      <name val="Times New Roman"/>
    </font>
    <font>
      <sz val="8"/>
      <name val="Arial Cyr"/>
    </font>
  </fonts>
  <fills count="5">
    <fill>
      <patternFill patternType="none"/>
    </fill>
    <fill>
      <patternFill patternType="gray125"/>
    </fill>
    <fill>
      <patternFill patternType="solid">
        <fgColor theme="8" tint="0.79998168889431442"/>
        <bgColor theme="8" tint="0.79998168889431442"/>
      </patternFill>
    </fill>
    <fill>
      <patternFill patternType="solid">
        <fgColor indexed="5"/>
        <bgColor indexed="5"/>
      </patternFill>
    </fill>
    <fill>
      <patternFill patternType="solid">
        <fgColor theme="9" tint="0.79998168889431442"/>
        <bgColor theme="9" tint="0.79998168889431442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1" fillId="0" borderId="0"/>
    <xf numFmtId="164" fontId="2" fillId="0" borderId="0" applyFont="0" applyFill="0" applyBorder="0" applyProtection="0"/>
  </cellStyleXfs>
  <cellXfs count="258">
    <xf numFmtId="0" fontId="0" fillId="0" borderId="0" xfId="0"/>
    <xf numFmtId="0" fontId="0" fillId="0" borderId="0" xfId="0"/>
    <xf numFmtId="165" fontId="0" fillId="0" borderId="0" xfId="0" applyNumberFormat="1"/>
    <xf numFmtId="165" fontId="4" fillId="0" borderId="0" xfId="0" applyNumberFormat="1" applyFont="1"/>
    <xf numFmtId="0" fontId="5" fillId="0" borderId="1" xfId="0" applyFont="1" applyBorder="1" applyAlignment="1">
      <alignment horizontal="left"/>
    </xf>
    <xf numFmtId="166" fontId="5" fillId="0" borderId="1" xfId="1" applyNumberFormat="1" applyFont="1" applyBorder="1" applyAlignment="1" applyProtection="1">
      <alignment horizontal="center" vertical="center"/>
      <protection hidden="1"/>
    </xf>
    <xf numFmtId="170" fontId="5" fillId="0" borderId="0" xfId="0" applyNumberFormat="1" applyFont="1"/>
    <xf numFmtId="169" fontId="5" fillId="0" borderId="1" xfId="0" applyNumberFormat="1" applyFont="1" applyBorder="1" applyAlignment="1">
      <alignment horizontal="center"/>
    </xf>
    <xf numFmtId="170" fontId="5" fillId="0" borderId="3" xfId="0" applyNumberFormat="1" applyFont="1" applyBorder="1"/>
    <xf numFmtId="170" fontId="5" fillId="0" borderId="4" xfId="0" applyNumberFormat="1" applyFont="1" applyBorder="1"/>
    <xf numFmtId="0" fontId="5" fillId="2" borderId="5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left"/>
    </xf>
    <xf numFmtId="49" fontId="5" fillId="2" borderId="5" xfId="0" applyNumberFormat="1" applyFont="1" applyFill="1" applyBorder="1" applyAlignment="1">
      <alignment horizontal="center"/>
    </xf>
    <xf numFmtId="0" fontId="5" fillId="2" borderId="5" xfId="0" applyFont="1" applyFill="1" applyBorder="1" applyAlignment="1">
      <alignment horizontal="center"/>
    </xf>
    <xf numFmtId="0" fontId="5" fillId="2" borderId="5" xfId="0" applyFont="1" applyFill="1" applyBorder="1"/>
    <xf numFmtId="49" fontId="5" fillId="2" borderId="5" xfId="0" applyNumberFormat="1" applyFont="1" applyFill="1" applyBorder="1" applyAlignment="1">
      <alignment horizontal="right"/>
    </xf>
    <xf numFmtId="169" fontId="5" fillId="2" borderId="5" xfId="0" applyNumberFormat="1" applyFont="1" applyFill="1" applyBorder="1"/>
    <xf numFmtId="169" fontId="5" fillId="2" borderId="1" xfId="0" applyNumberFormat="1" applyFont="1" applyFill="1" applyBorder="1"/>
    <xf numFmtId="0" fontId="5" fillId="0" borderId="1" xfId="1" applyFont="1" applyBorder="1" applyAlignment="1" applyProtection="1">
      <alignment horizontal="left" vertical="center" wrapText="1"/>
      <protection hidden="1"/>
    </xf>
    <xf numFmtId="49" fontId="5" fillId="0" borderId="1" xfId="0" applyNumberFormat="1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1" xfId="0" applyFont="1" applyBorder="1"/>
    <xf numFmtId="49" fontId="5" fillId="0" borderId="1" xfId="1" applyNumberFormat="1" applyFont="1" applyBorder="1" applyAlignment="1" applyProtection="1">
      <alignment horizontal="right" wrapText="1"/>
      <protection hidden="1"/>
    </xf>
    <xf numFmtId="169" fontId="5" fillId="0" borderId="1" xfId="0" applyNumberFormat="1" applyFont="1" applyBorder="1"/>
    <xf numFmtId="170" fontId="5" fillId="0" borderId="1" xfId="0" applyNumberFormat="1" applyFont="1" applyBorder="1"/>
    <xf numFmtId="0" fontId="1" fillId="0" borderId="1" xfId="1" applyFont="1" applyBorder="1" applyAlignment="1" applyProtection="1">
      <alignment horizontal="left" vertical="center" wrapText="1"/>
      <protection hidden="1"/>
    </xf>
    <xf numFmtId="0" fontId="1" fillId="0" borderId="1" xfId="0" applyFont="1" applyBorder="1" applyAlignment="1">
      <alignment horizontal="left"/>
    </xf>
    <xf numFmtId="49" fontId="1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/>
    <xf numFmtId="49" fontId="1" fillId="0" borderId="1" xfId="1" applyNumberFormat="1" applyFont="1" applyBorder="1" applyAlignment="1" applyProtection="1">
      <alignment horizontal="right" wrapText="1"/>
      <protection hidden="1"/>
    </xf>
    <xf numFmtId="169" fontId="1" fillId="0" borderId="1" xfId="0" applyNumberFormat="1" applyFont="1" applyBorder="1"/>
    <xf numFmtId="170" fontId="1" fillId="0" borderId="1" xfId="0" applyNumberFormat="1" applyFont="1" applyBorder="1"/>
    <xf numFmtId="49" fontId="1" fillId="0" borderId="2" xfId="1" applyNumberFormat="1" applyFont="1" applyBorder="1" applyAlignment="1" applyProtection="1">
      <alignment horizontal="right" wrapText="1"/>
      <protection hidden="1"/>
    </xf>
    <xf numFmtId="0" fontId="6" fillId="0" borderId="1" xfId="0" applyFont="1" applyBorder="1" applyAlignment="1" applyProtection="1">
      <alignment horizontal="left" vertical="center" wrapText="1"/>
      <protection hidden="1"/>
    </xf>
    <xf numFmtId="49" fontId="5" fillId="0" borderId="2" xfId="0" applyNumberFormat="1" applyFont="1" applyBorder="1" applyAlignment="1">
      <alignment horizontal="right"/>
    </xf>
    <xf numFmtId="0" fontId="1" fillId="0" borderId="6" xfId="1" applyFont="1" applyBorder="1" applyAlignment="1" applyProtection="1">
      <alignment horizontal="left" vertical="center" wrapText="1"/>
      <protection hidden="1"/>
    </xf>
    <xf numFmtId="49" fontId="1" fillId="0" borderId="2" xfId="0" applyNumberFormat="1" applyFont="1" applyBorder="1" applyAlignment="1">
      <alignment horizontal="right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wrapText="1"/>
    </xf>
    <xf numFmtId="0" fontId="5" fillId="0" borderId="2" xfId="0" applyFont="1" applyBorder="1" applyAlignment="1">
      <alignment horizontal="right"/>
    </xf>
    <xf numFmtId="0" fontId="1" fillId="0" borderId="1" xfId="0" applyFont="1" applyBorder="1" applyAlignment="1">
      <alignment horizontal="center" wrapText="1"/>
    </xf>
    <xf numFmtId="0" fontId="1" fillId="0" borderId="2" xfId="0" applyFont="1" applyBorder="1" applyAlignment="1">
      <alignment horizontal="right"/>
    </xf>
    <xf numFmtId="0" fontId="6" fillId="0" borderId="2" xfId="0" applyFont="1" applyBorder="1" applyAlignment="1" applyProtection="1">
      <alignment horizontal="left" vertical="center" wrapText="1"/>
      <protection hidden="1"/>
    </xf>
    <xf numFmtId="0" fontId="5" fillId="2" borderId="6" xfId="1" applyFont="1" applyFill="1" applyBorder="1" applyAlignment="1" applyProtection="1">
      <alignment horizontal="left" vertical="center" wrapText="1"/>
      <protection hidden="1"/>
    </xf>
    <xf numFmtId="49" fontId="5" fillId="2" borderId="1" xfId="0" applyNumberFormat="1" applyFont="1" applyFill="1" applyBorder="1" applyAlignment="1">
      <alignment horizontal="left"/>
    </xf>
    <xf numFmtId="49" fontId="5" fillId="2" borderId="1" xfId="0" applyNumberFormat="1" applyFont="1" applyFill="1" applyBorder="1" applyAlignment="1">
      <alignment horizontal="center"/>
    </xf>
    <xf numFmtId="167" fontId="5" fillId="2" borderId="1" xfId="1" applyNumberFormat="1" applyFont="1" applyFill="1" applyBorder="1" applyAlignment="1" applyProtection="1">
      <alignment wrapText="1"/>
      <protection hidden="1"/>
    </xf>
    <xf numFmtId="49" fontId="1" fillId="2" borderId="2" xfId="0" applyNumberFormat="1" applyFont="1" applyFill="1" applyBorder="1" applyAlignment="1">
      <alignment horizontal="right"/>
    </xf>
    <xf numFmtId="0" fontId="5" fillId="0" borderId="6" xfId="1" applyFont="1" applyBorder="1" applyAlignment="1" applyProtection="1">
      <alignment horizontal="left" vertical="center" wrapText="1"/>
      <protection hidden="1"/>
    </xf>
    <xf numFmtId="49" fontId="5" fillId="0" borderId="1" xfId="0" applyNumberFormat="1" applyFont="1" applyBorder="1" applyAlignment="1">
      <alignment horizontal="left"/>
    </xf>
    <xf numFmtId="167" fontId="5" fillId="0" borderId="1" xfId="1" applyNumberFormat="1" applyFont="1" applyBorder="1" applyAlignment="1" applyProtection="1">
      <alignment wrapText="1"/>
      <protection hidden="1"/>
    </xf>
    <xf numFmtId="0" fontId="5" fillId="0" borderId="6" xfId="0" applyFont="1" applyBorder="1" applyAlignment="1">
      <alignment horizontal="left" vertical="center" wrapText="1"/>
    </xf>
    <xf numFmtId="49" fontId="1" fillId="0" borderId="1" xfId="0" applyNumberFormat="1" applyFont="1" applyBorder="1" applyAlignment="1">
      <alignment horizontal="left"/>
    </xf>
    <xf numFmtId="167" fontId="1" fillId="0" borderId="1" xfId="1" applyNumberFormat="1" applyFont="1" applyBorder="1" applyAlignment="1" applyProtection="1">
      <alignment wrapText="1"/>
      <protection hidden="1"/>
    </xf>
    <xf numFmtId="49" fontId="1" fillId="0" borderId="1" xfId="0" applyNumberFormat="1" applyFont="1" applyBorder="1" applyAlignment="1">
      <alignment horizontal="right"/>
    </xf>
    <xf numFmtId="0" fontId="1" fillId="0" borderId="7" xfId="1" applyFont="1" applyBorder="1" applyAlignment="1" applyProtection="1">
      <alignment horizontal="left" vertical="center" wrapText="1"/>
      <protection hidden="1"/>
    </xf>
    <xf numFmtId="49" fontId="5" fillId="0" borderId="1" xfId="0" applyNumberFormat="1" applyFont="1" applyBorder="1" applyAlignment="1">
      <alignment horizontal="right"/>
    </xf>
    <xf numFmtId="2" fontId="5" fillId="0" borderId="1" xfId="0" applyNumberFormat="1" applyFont="1" applyBorder="1"/>
    <xf numFmtId="2" fontId="1" fillId="0" borderId="1" xfId="0" applyNumberFormat="1" applyFont="1" applyBorder="1"/>
    <xf numFmtId="0" fontId="5" fillId="2" borderId="7" xfId="1" applyFont="1" applyFill="1" applyBorder="1" applyAlignment="1" applyProtection="1">
      <alignment horizontal="left" vertical="center" wrapText="1"/>
      <protection hidden="1"/>
    </xf>
    <xf numFmtId="0" fontId="5" fillId="2" borderId="1" xfId="0" applyFont="1" applyFill="1" applyBorder="1" applyAlignment="1">
      <alignment horizontal="left"/>
    </xf>
    <xf numFmtId="49" fontId="5" fillId="2" borderId="1" xfId="0" applyNumberFormat="1" applyFont="1" applyFill="1" applyBorder="1"/>
    <xf numFmtId="0" fontId="7" fillId="2" borderId="1" xfId="0" applyFont="1" applyFill="1" applyBorder="1" applyAlignment="1">
      <alignment horizontal="right"/>
    </xf>
    <xf numFmtId="49" fontId="5" fillId="0" borderId="1" xfId="0" applyNumberFormat="1" applyFont="1" applyBorder="1"/>
    <xf numFmtId="0" fontId="1" fillId="0" borderId="1" xfId="0" applyFont="1" applyBorder="1" applyAlignment="1">
      <alignment horizontal="right"/>
    </xf>
    <xf numFmtId="168" fontId="6" fillId="0" borderId="1" xfId="0" applyNumberFormat="1" applyFont="1" applyBorder="1" applyAlignment="1" applyProtection="1">
      <alignment horizontal="left" vertical="center"/>
      <protection hidden="1"/>
    </xf>
    <xf numFmtId="171" fontId="6" fillId="0" borderId="1" xfId="0" applyNumberFormat="1" applyFont="1" applyBorder="1" applyAlignment="1" applyProtection="1">
      <alignment horizontal="center" vertical="center"/>
      <protection hidden="1"/>
    </xf>
    <xf numFmtId="0" fontId="5" fillId="0" borderId="1" xfId="0" applyFont="1" applyBorder="1" applyAlignment="1" applyProtection="1">
      <alignment vertical="center"/>
      <protection hidden="1"/>
    </xf>
    <xf numFmtId="0" fontId="6" fillId="0" borderId="1" xfId="0" applyFont="1" applyBorder="1" applyAlignment="1" applyProtection="1">
      <alignment vertical="center"/>
      <protection hidden="1"/>
    </xf>
    <xf numFmtId="169" fontId="6" fillId="0" borderId="1" xfId="0" applyNumberFormat="1" applyFont="1" applyBorder="1" applyAlignment="1" applyProtection="1">
      <alignment vertical="center"/>
      <protection hidden="1"/>
    </xf>
    <xf numFmtId="0" fontId="5" fillId="0" borderId="1" xfId="0" applyFont="1" applyBorder="1" applyAlignment="1">
      <alignment horizontal="right"/>
    </xf>
    <xf numFmtId="0" fontId="5" fillId="0" borderId="7" xfId="1" applyFont="1" applyBorder="1" applyAlignment="1" applyProtection="1">
      <alignment wrapText="1"/>
      <protection hidden="1"/>
    </xf>
    <xf numFmtId="49" fontId="1" fillId="0" borderId="1" xfId="0" applyNumberFormat="1" applyFont="1" applyBorder="1"/>
    <xf numFmtId="0" fontId="5" fillId="2" borderId="1" xfId="0" applyFont="1" applyFill="1" applyBorder="1" applyAlignment="1">
      <alignment wrapText="1"/>
    </xf>
    <xf numFmtId="0" fontId="5" fillId="2" borderId="1" xfId="0" applyFont="1" applyFill="1" applyBorder="1"/>
    <xf numFmtId="49" fontId="5" fillId="2" borderId="1" xfId="0" applyNumberFormat="1" applyFont="1" applyFill="1" applyBorder="1" applyAlignment="1">
      <alignment horizontal="right"/>
    </xf>
    <xf numFmtId="170" fontId="5" fillId="2" borderId="1" xfId="0" applyNumberFormat="1" applyFont="1" applyFill="1" applyBorder="1"/>
    <xf numFmtId="0" fontId="5" fillId="0" borderId="1" xfId="0" applyFont="1" applyBorder="1" applyAlignment="1">
      <alignment wrapText="1"/>
    </xf>
    <xf numFmtId="0" fontId="5" fillId="0" borderId="6" xfId="0" applyFont="1" applyBorder="1" applyAlignment="1">
      <alignment wrapText="1"/>
    </xf>
    <xf numFmtId="0" fontId="1" fillId="0" borderId="2" xfId="1" applyFont="1" applyBorder="1" applyAlignment="1" applyProtection="1">
      <alignment horizontal="left" vertical="center" wrapText="1"/>
      <protection hidden="1"/>
    </xf>
    <xf numFmtId="0" fontId="5" fillId="2" borderId="1" xfId="0" applyFont="1" applyFill="1" applyBorder="1" applyAlignment="1">
      <alignment horizontal="center"/>
    </xf>
    <xf numFmtId="49" fontId="5" fillId="2" borderId="1" xfId="1" applyNumberFormat="1" applyFont="1" applyFill="1" applyBorder="1" applyAlignment="1" applyProtection="1">
      <alignment horizontal="right" wrapText="1"/>
      <protection hidden="1"/>
    </xf>
    <xf numFmtId="0" fontId="5" fillId="2" borderId="1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right"/>
    </xf>
    <xf numFmtId="0" fontId="5" fillId="0" borderId="7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right"/>
    </xf>
    <xf numFmtId="0" fontId="1" fillId="0" borderId="8" xfId="0" applyFont="1" applyBorder="1" applyAlignment="1">
      <alignment horizontal="right"/>
    </xf>
    <xf numFmtId="0" fontId="5" fillId="0" borderId="9" xfId="0" applyFont="1" applyBorder="1" applyAlignment="1">
      <alignment wrapText="1"/>
    </xf>
    <xf numFmtId="0" fontId="7" fillId="0" borderId="8" xfId="0" applyFont="1" applyBorder="1" applyAlignment="1">
      <alignment horizontal="right"/>
    </xf>
    <xf numFmtId="0" fontId="1" fillId="0" borderId="9" xfId="1" applyFont="1" applyBorder="1" applyAlignment="1" applyProtection="1">
      <alignment horizontal="left" vertical="center" wrapText="1"/>
      <protection hidden="1"/>
    </xf>
    <xf numFmtId="0" fontId="5" fillId="2" borderId="6" xfId="0" applyFont="1" applyFill="1" applyBorder="1" applyAlignment="1">
      <alignment wrapText="1"/>
    </xf>
    <xf numFmtId="49" fontId="5" fillId="2" borderId="8" xfId="0" applyNumberFormat="1" applyFont="1" applyFill="1" applyBorder="1" applyAlignment="1">
      <alignment horizontal="right"/>
    </xf>
    <xf numFmtId="0" fontId="5" fillId="2" borderId="2" xfId="1" applyFont="1" applyFill="1" applyBorder="1" applyAlignment="1" applyProtection="1">
      <alignment horizontal="left" vertical="center" wrapText="1"/>
      <protection hidden="1"/>
    </xf>
    <xf numFmtId="0" fontId="5" fillId="0" borderId="1" xfId="0" applyFont="1" applyBorder="1" applyAlignment="1">
      <alignment horizontal="left" wrapText="1"/>
    </xf>
    <xf numFmtId="0" fontId="8" fillId="0" borderId="1" xfId="0" applyFont="1" applyBorder="1" applyAlignment="1">
      <alignment horizontal="right"/>
    </xf>
    <xf numFmtId="0" fontId="5" fillId="0" borderId="1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5" fillId="0" borderId="7" xfId="1" applyFont="1" applyBorder="1" applyAlignment="1" applyProtection="1">
      <alignment horizontal="left" vertical="center" wrapText="1"/>
      <protection hidden="1"/>
    </xf>
    <xf numFmtId="49" fontId="5" fillId="0" borderId="2" xfId="1" applyNumberFormat="1" applyFont="1" applyBorder="1" applyAlignment="1" applyProtection="1">
      <alignment horizontal="right" wrapText="1"/>
      <protection hidden="1"/>
    </xf>
    <xf numFmtId="0" fontId="9" fillId="0" borderId="6" xfId="0" applyFont="1" applyBorder="1" applyAlignment="1">
      <alignment horizontal="left" vertical="center" wrapText="1"/>
    </xf>
    <xf numFmtId="0" fontId="5" fillId="2" borderId="1" xfId="1" applyFont="1" applyFill="1" applyBorder="1" applyAlignment="1" applyProtection="1">
      <alignment horizontal="left" vertical="center" wrapText="1"/>
      <protection hidden="1"/>
    </xf>
    <xf numFmtId="167" fontId="5" fillId="0" borderId="2" xfId="1" applyNumberFormat="1" applyFont="1" applyBorder="1" applyAlignment="1" applyProtection="1">
      <alignment horizontal="right" wrapText="1"/>
      <protection hidden="1"/>
    </xf>
    <xf numFmtId="0" fontId="5" fillId="0" borderId="9" xfId="0" applyFont="1" applyBorder="1" applyAlignment="1">
      <alignment horizontal="left" vertical="center" wrapText="1"/>
    </xf>
    <xf numFmtId="0" fontId="5" fillId="0" borderId="2" xfId="1" applyFont="1" applyBorder="1" applyAlignment="1" applyProtection="1">
      <alignment horizontal="left" vertical="center" wrapText="1"/>
      <protection hidden="1"/>
    </xf>
    <xf numFmtId="0" fontId="1" fillId="0" borderId="1" xfId="0" applyFont="1" applyBorder="1" applyAlignment="1">
      <alignment horizontal="justify" vertical="top" wrapText="1"/>
    </xf>
    <xf numFmtId="0" fontId="1" fillId="0" borderId="1" xfId="0" applyFont="1" applyBorder="1" applyAlignment="1">
      <alignment horizontal="left" vertical="top" wrapText="1"/>
    </xf>
    <xf numFmtId="0" fontId="10" fillId="0" borderId="1" xfId="0" applyFont="1" applyBorder="1" applyAlignment="1" applyProtection="1">
      <alignment horizontal="left" vertical="center" wrapText="1"/>
      <protection hidden="1"/>
    </xf>
    <xf numFmtId="0" fontId="5" fillId="2" borderId="2" xfId="0" applyFont="1" applyFill="1" applyBorder="1" applyAlignment="1">
      <alignment horizontal="right"/>
    </xf>
    <xf numFmtId="0" fontId="5" fillId="0" borderId="8" xfId="0" applyFont="1" applyBorder="1" applyAlignment="1">
      <alignment horizontal="left"/>
    </xf>
    <xf numFmtId="0" fontId="5" fillId="3" borderId="1" xfId="1" applyFont="1" applyFill="1" applyBorder="1" applyAlignment="1" applyProtection="1">
      <alignment horizontal="left" vertical="center" wrapText="1"/>
      <protection hidden="1"/>
    </xf>
    <xf numFmtId="0" fontId="5" fillId="3" borderId="2" xfId="1" applyFont="1" applyFill="1" applyBorder="1" applyAlignment="1" applyProtection="1">
      <alignment horizontal="left" vertical="center" wrapText="1"/>
      <protection hidden="1"/>
    </xf>
    <xf numFmtId="0" fontId="11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top" wrapText="1"/>
    </xf>
    <xf numFmtId="0" fontId="11" fillId="0" borderId="2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left" vertical="center" wrapText="1"/>
    </xf>
    <xf numFmtId="0" fontId="5" fillId="2" borderId="1" xfId="0" applyFont="1" applyFill="1" applyBorder="1" applyAlignment="1">
      <alignment horizontal="left" vertical="top" wrapText="1"/>
    </xf>
    <xf numFmtId="0" fontId="5" fillId="0" borderId="7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justify" vertical="top" wrapText="1"/>
    </xf>
    <xf numFmtId="0" fontId="5" fillId="0" borderId="2" xfId="0" applyFont="1" applyBorder="1" applyAlignment="1">
      <alignment horizontal="left" vertical="top" wrapText="1"/>
    </xf>
    <xf numFmtId="0" fontId="13" fillId="0" borderId="9" xfId="0" applyFont="1" applyBorder="1" applyAlignment="1">
      <alignment horizontal="left" vertical="center" wrapText="1"/>
    </xf>
    <xf numFmtId="167" fontId="5" fillId="2" borderId="2" xfId="1" applyNumberFormat="1" applyFont="1" applyFill="1" applyBorder="1" applyAlignment="1" applyProtection="1">
      <alignment horizontal="right" wrapText="1"/>
      <protection hidden="1"/>
    </xf>
    <xf numFmtId="0" fontId="5" fillId="0" borderId="6" xfId="0" applyFont="1" applyBorder="1" applyAlignment="1">
      <alignment horizontal="right"/>
    </xf>
    <xf numFmtId="0" fontId="1" fillId="0" borderId="6" xfId="0" applyFont="1" applyBorder="1" applyAlignment="1">
      <alignment horizontal="right"/>
    </xf>
    <xf numFmtId="49" fontId="1" fillId="2" borderId="2" xfId="1" applyNumberFormat="1" applyFont="1" applyFill="1" applyBorder="1" applyAlignment="1" applyProtection="1">
      <alignment horizontal="right" wrapText="1"/>
      <protection hidden="1"/>
    </xf>
    <xf numFmtId="0" fontId="1" fillId="2" borderId="1" xfId="0" applyFont="1" applyFill="1" applyBorder="1" applyAlignment="1">
      <alignment horizontal="right"/>
    </xf>
    <xf numFmtId="49" fontId="1" fillId="0" borderId="1" xfId="1" applyNumberFormat="1" applyFont="1" applyBorder="1" applyAlignment="1" applyProtection="1">
      <alignment wrapText="1"/>
      <protection hidden="1"/>
    </xf>
    <xf numFmtId="0" fontId="5" fillId="2" borderId="6" xfId="0" applyFont="1" applyFill="1" applyBorder="1" applyAlignment="1">
      <alignment horizontal="right"/>
    </xf>
    <xf numFmtId="0" fontId="1" fillId="0" borderId="2" xfId="0" applyFont="1" applyBorder="1" applyAlignment="1">
      <alignment horizontal="left" vertical="top" wrapText="1"/>
    </xf>
    <xf numFmtId="0" fontId="5" fillId="0" borderId="6" xfId="0" applyFont="1" applyBorder="1" applyAlignment="1">
      <alignment horizontal="left" vertical="top" wrapText="1"/>
    </xf>
    <xf numFmtId="0" fontId="1" fillId="0" borderId="6" xfId="0" applyFont="1" applyBorder="1" applyAlignment="1">
      <alignment horizontal="left" vertical="top" wrapText="1"/>
    </xf>
    <xf numFmtId="49" fontId="5" fillId="0" borderId="3" xfId="0" applyNumberFormat="1" applyFont="1" applyBorder="1" applyAlignment="1">
      <alignment horizontal="right"/>
    </xf>
    <xf numFmtId="49" fontId="1" fillId="0" borderId="3" xfId="0" applyNumberFormat="1" applyFont="1" applyBorder="1" applyAlignment="1">
      <alignment horizontal="right"/>
    </xf>
    <xf numFmtId="0" fontId="5" fillId="2" borderId="2" xfId="0" applyFont="1" applyFill="1" applyBorder="1" applyAlignment="1">
      <alignment wrapText="1"/>
    </xf>
    <xf numFmtId="49" fontId="1" fillId="2" borderId="1" xfId="0" applyNumberFormat="1" applyFont="1" applyFill="1" applyBorder="1" applyAlignment="1">
      <alignment horizontal="center"/>
    </xf>
    <xf numFmtId="0" fontId="10" fillId="0" borderId="1" xfId="0" applyFont="1" applyBorder="1" applyAlignment="1">
      <alignment wrapText="1"/>
    </xf>
    <xf numFmtId="0" fontId="5" fillId="0" borderId="2" xfId="0" applyFont="1" applyBorder="1" applyAlignment="1">
      <alignment horizontal="left" wrapText="1"/>
    </xf>
    <xf numFmtId="167" fontId="1" fillId="2" borderId="1" xfId="1" applyNumberFormat="1" applyFont="1" applyFill="1" applyBorder="1" applyAlignment="1" applyProtection="1">
      <alignment horizontal="right" wrapText="1"/>
      <protection hidden="1"/>
    </xf>
    <xf numFmtId="169" fontId="1" fillId="2" borderId="1" xfId="0" applyNumberFormat="1" applyFont="1" applyFill="1" applyBorder="1"/>
    <xf numFmtId="0" fontId="1" fillId="2" borderId="1" xfId="0" applyFont="1" applyFill="1" applyBorder="1"/>
    <xf numFmtId="0" fontId="5" fillId="2" borderId="1" xfId="0" applyFont="1" applyFill="1" applyBorder="1" applyAlignment="1">
      <alignment horizontal="center" wrapText="1"/>
    </xf>
    <xf numFmtId="167" fontId="5" fillId="2" borderId="1" xfId="1" applyNumberFormat="1" applyFont="1" applyFill="1" applyBorder="1" applyAlignment="1" applyProtection="1">
      <alignment horizontal="right" wrapText="1"/>
      <protection hidden="1"/>
    </xf>
    <xf numFmtId="0" fontId="6" fillId="2" borderId="2" xfId="0" applyFont="1" applyFill="1" applyBorder="1" applyAlignment="1" applyProtection="1">
      <alignment horizontal="left" vertical="center" wrapText="1"/>
      <protection hidden="1"/>
    </xf>
    <xf numFmtId="0" fontId="5" fillId="2" borderId="6" xfId="0" applyFont="1" applyFill="1" applyBorder="1" applyAlignment="1">
      <alignment horizontal="left" vertical="top" wrapText="1"/>
    </xf>
    <xf numFmtId="49" fontId="1" fillId="2" borderId="8" xfId="0" applyNumberFormat="1" applyFont="1" applyFill="1" applyBorder="1" applyAlignment="1">
      <alignment horizontal="right"/>
    </xf>
    <xf numFmtId="49" fontId="5" fillId="0" borderId="1" xfId="1" applyNumberFormat="1" applyFont="1" applyBorder="1" applyAlignment="1" applyProtection="1">
      <alignment wrapText="1"/>
      <protection hidden="1"/>
    </xf>
    <xf numFmtId="49" fontId="5" fillId="2" borderId="2" xfId="1" applyNumberFormat="1" applyFont="1" applyFill="1" applyBorder="1" applyAlignment="1" applyProtection="1">
      <alignment horizontal="right" wrapText="1"/>
      <protection hidden="1"/>
    </xf>
    <xf numFmtId="49" fontId="5" fillId="2" borderId="2" xfId="0" applyNumberFormat="1" applyFont="1" applyFill="1" applyBorder="1" applyAlignment="1">
      <alignment horizontal="right"/>
    </xf>
    <xf numFmtId="49" fontId="5" fillId="2" borderId="1" xfId="1" applyNumberFormat="1" applyFont="1" applyFill="1" applyBorder="1" applyAlignment="1" applyProtection="1">
      <alignment wrapText="1"/>
      <protection hidden="1"/>
    </xf>
    <xf numFmtId="167" fontId="1" fillId="2" borderId="2" xfId="1" applyNumberFormat="1" applyFont="1" applyFill="1" applyBorder="1" applyAlignment="1" applyProtection="1">
      <alignment horizontal="right" wrapText="1"/>
      <protection hidden="1"/>
    </xf>
    <xf numFmtId="49" fontId="1" fillId="0" borderId="8" xfId="0" applyNumberFormat="1" applyFont="1" applyBorder="1" applyAlignment="1">
      <alignment horizontal="right"/>
    </xf>
    <xf numFmtId="49" fontId="1" fillId="0" borderId="6" xfId="0" applyNumberFormat="1" applyFont="1" applyBorder="1" applyAlignment="1">
      <alignment horizontal="right"/>
    </xf>
    <xf numFmtId="169" fontId="5" fillId="0" borderId="6" xfId="0" applyNumberFormat="1" applyFont="1" applyBorder="1" applyAlignment="1">
      <alignment horizontal="right"/>
    </xf>
    <xf numFmtId="170" fontId="5" fillId="0" borderId="6" xfId="0" applyNumberFormat="1" applyFont="1" applyBorder="1" applyAlignment="1">
      <alignment horizontal="right"/>
    </xf>
    <xf numFmtId="169" fontId="5" fillId="0" borderId="1" xfId="0" applyNumberFormat="1" applyFont="1" applyBorder="1" applyAlignment="1">
      <alignment horizontal="right"/>
    </xf>
    <xf numFmtId="49" fontId="5" fillId="2" borderId="6" xfId="1" applyNumberFormat="1" applyFont="1" applyFill="1" applyBorder="1" applyAlignment="1" applyProtection="1">
      <alignment horizontal="right" wrapText="1"/>
      <protection hidden="1"/>
    </xf>
    <xf numFmtId="49" fontId="1" fillId="0" borderId="6" xfId="1" applyNumberFormat="1" applyFont="1" applyBorder="1" applyAlignment="1" applyProtection="1">
      <alignment horizontal="right" wrapText="1"/>
      <protection hidden="1"/>
    </xf>
    <xf numFmtId="0" fontId="1" fillId="2" borderId="6" xfId="0" applyFont="1" applyFill="1" applyBorder="1" applyAlignment="1">
      <alignment horizontal="right"/>
    </xf>
    <xf numFmtId="0" fontId="6" fillId="2" borderId="1" xfId="0" applyFont="1" applyFill="1" applyBorder="1" applyAlignment="1" applyProtection="1">
      <alignment horizontal="left" vertical="center" wrapText="1"/>
      <protection hidden="1"/>
    </xf>
    <xf numFmtId="170" fontId="1" fillId="0" borderId="6" xfId="0" applyNumberFormat="1" applyFont="1" applyBorder="1" applyAlignment="1">
      <alignment horizontal="right"/>
    </xf>
    <xf numFmtId="170" fontId="5" fillId="0" borderId="1" xfId="0" applyNumberFormat="1" applyFont="1" applyBorder="1" applyAlignment="1">
      <alignment horizontal="right"/>
    </xf>
    <xf numFmtId="0" fontId="6" fillId="2" borderId="6" xfId="0" applyFont="1" applyFill="1" applyBorder="1" applyAlignment="1">
      <alignment wrapText="1"/>
    </xf>
    <xf numFmtId="0" fontId="5" fillId="0" borderId="10" xfId="1" applyFont="1" applyBorder="1" applyAlignment="1" applyProtection="1">
      <alignment horizontal="left" vertical="center" wrapText="1"/>
      <protection hidden="1"/>
    </xf>
    <xf numFmtId="0" fontId="13" fillId="0" borderId="6" xfId="0" applyFont="1" applyBorder="1" applyAlignment="1">
      <alignment horizontal="left" vertical="center" wrapText="1"/>
    </xf>
    <xf numFmtId="0" fontId="5" fillId="2" borderId="6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left" vertical="center" wrapText="1"/>
    </xf>
    <xf numFmtId="0" fontId="7" fillId="0" borderId="2" xfId="0" applyFont="1" applyBorder="1" applyAlignment="1">
      <alignment horizontal="right"/>
    </xf>
    <xf numFmtId="0" fontId="6" fillId="0" borderId="1" xfId="0" applyFont="1" applyBorder="1" applyAlignment="1">
      <alignment wrapText="1"/>
    </xf>
    <xf numFmtId="0" fontId="5" fillId="0" borderId="2" xfId="0" applyFont="1" applyBorder="1" applyAlignment="1">
      <alignment wrapText="1"/>
    </xf>
    <xf numFmtId="49" fontId="14" fillId="2" borderId="2" xfId="0" applyNumberFormat="1" applyFont="1" applyFill="1" applyBorder="1" applyAlignment="1">
      <alignment horizontal="right"/>
    </xf>
    <xf numFmtId="0" fontId="5" fillId="2" borderId="9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right"/>
    </xf>
    <xf numFmtId="172" fontId="1" fillId="0" borderId="1" xfId="0" applyNumberFormat="1" applyFont="1" applyBorder="1"/>
    <xf numFmtId="0" fontId="5" fillId="0" borderId="5" xfId="0" applyFont="1" applyBorder="1"/>
    <xf numFmtId="0" fontId="1" fillId="0" borderId="5" xfId="0" applyFont="1" applyBorder="1"/>
    <xf numFmtId="0" fontId="1" fillId="0" borderId="7" xfId="0" applyFont="1" applyBorder="1" applyAlignment="1">
      <alignment horizontal="left"/>
    </xf>
    <xf numFmtId="49" fontId="1" fillId="0" borderId="7" xfId="0" applyNumberFormat="1" applyFont="1" applyBorder="1" applyAlignment="1">
      <alignment horizontal="center"/>
    </xf>
    <xf numFmtId="49" fontId="1" fillId="0" borderId="11" xfId="0" applyNumberFormat="1" applyFont="1" applyBorder="1" applyAlignment="1">
      <alignment horizontal="center"/>
    </xf>
    <xf numFmtId="49" fontId="5" fillId="0" borderId="5" xfId="0" applyNumberFormat="1" applyFont="1" applyBorder="1" applyAlignment="1">
      <alignment horizontal="right"/>
    </xf>
    <xf numFmtId="0" fontId="10" fillId="0" borderId="6" xfId="0" applyFont="1" applyBorder="1" applyAlignment="1" applyProtection="1">
      <alignment horizontal="left" vertical="center" wrapText="1"/>
      <protection hidden="1"/>
    </xf>
    <xf numFmtId="0" fontId="10" fillId="0" borderId="2" xfId="0" applyFont="1" applyBorder="1" applyAlignment="1" applyProtection="1">
      <alignment horizontal="left" vertical="center" wrapText="1"/>
      <protection hidden="1"/>
    </xf>
    <xf numFmtId="49" fontId="1" fillId="0" borderId="3" xfId="1" applyNumberFormat="1" applyFont="1" applyBorder="1" applyAlignment="1" applyProtection="1">
      <alignment horizontal="right" wrapText="1"/>
      <protection hidden="1"/>
    </xf>
    <xf numFmtId="49" fontId="5" fillId="2" borderId="3" xfId="0" applyNumberFormat="1" applyFont="1" applyFill="1" applyBorder="1" applyAlignment="1">
      <alignment horizontal="right"/>
    </xf>
    <xf numFmtId="0" fontId="6" fillId="2" borderId="6" xfId="0" applyFont="1" applyFill="1" applyBorder="1" applyAlignment="1" applyProtection="1">
      <alignment horizontal="left" vertical="center" wrapText="1"/>
      <protection hidden="1"/>
    </xf>
    <xf numFmtId="0" fontId="1" fillId="0" borderId="3" xfId="0" applyFont="1" applyBorder="1" applyAlignment="1">
      <alignment horizontal="right"/>
    </xf>
    <xf numFmtId="169" fontId="15" fillId="0" borderId="1" xfId="0" applyNumberFormat="1" applyFont="1" applyBorder="1"/>
    <xf numFmtId="0" fontId="15" fillId="0" borderId="1" xfId="0" applyFont="1" applyBorder="1"/>
    <xf numFmtId="0" fontId="1" fillId="0" borderId="3" xfId="1" applyFont="1" applyBorder="1" applyAlignment="1" applyProtection="1">
      <alignment horizontal="left" vertical="center" wrapText="1"/>
      <protection hidden="1"/>
    </xf>
    <xf numFmtId="0" fontId="5" fillId="3" borderId="1" xfId="0" applyFont="1" applyFill="1" applyBorder="1"/>
    <xf numFmtId="0" fontId="1" fillId="3" borderId="1" xfId="0" applyFont="1" applyFill="1" applyBorder="1"/>
    <xf numFmtId="0" fontId="1" fillId="0" borderId="7" xfId="0" applyFont="1" applyBorder="1" applyAlignment="1">
      <alignment horizontal="left" vertical="top" wrapText="1"/>
    </xf>
    <xf numFmtId="0" fontId="11" fillId="2" borderId="6" xfId="0" applyFont="1" applyFill="1" applyBorder="1" applyAlignment="1">
      <alignment horizontal="left" vertical="center" wrapText="1"/>
    </xf>
    <xf numFmtId="49" fontId="5" fillId="2" borderId="3" xfId="1" applyNumberFormat="1" applyFont="1" applyFill="1" applyBorder="1" applyAlignment="1" applyProtection="1">
      <alignment horizontal="right" wrapText="1"/>
      <protection hidden="1"/>
    </xf>
    <xf numFmtId="0" fontId="5" fillId="0" borderId="3" xfId="0" applyFont="1" applyBorder="1" applyAlignment="1">
      <alignment horizontal="right"/>
    </xf>
    <xf numFmtId="0" fontId="5" fillId="0" borderId="12" xfId="1" applyFont="1" applyBorder="1" applyAlignment="1" applyProtection="1">
      <alignment wrapText="1"/>
      <protection hidden="1"/>
    </xf>
    <xf numFmtId="0" fontId="13" fillId="0" borderId="12" xfId="0" applyFont="1" applyBorder="1" applyAlignment="1">
      <alignment horizontal="left" vertical="center" wrapText="1"/>
    </xf>
    <xf numFmtId="0" fontId="11" fillId="2" borderId="1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right"/>
    </xf>
    <xf numFmtId="0" fontId="11" fillId="2" borderId="2" xfId="0" applyFont="1" applyFill="1" applyBorder="1" applyAlignment="1">
      <alignment horizontal="left" vertical="center" wrapText="1"/>
    </xf>
    <xf numFmtId="166" fontId="5" fillId="2" borderId="1" xfId="1" applyNumberFormat="1" applyFont="1" applyFill="1" applyBorder="1" applyAlignment="1" applyProtection="1">
      <alignment horizontal="center" vertical="center"/>
      <protection hidden="1"/>
    </xf>
    <xf numFmtId="167" fontId="5" fillId="2" borderId="1" xfId="1" applyNumberFormat="1" applyFont="1" applyFill="1" applyBorder="1" applyAlignment="1" applyProtection="1">
      <alignment horizontal="center" wrapText="1"/>
      <protection hidden="1"/>
    </xf>
    <xf numFmtId="168" fontId="5" fillId="2" borderId="1" xfId="1" applyNumberFormat="1" applyFont="1" applyFill="1" applyBorder="1" applyAlignment="1" applyProtection="1">
      <alignment horizontal="right"/>
      <protection hidden="1"/>
    </xf>
    <xf numFmtId="166" fontId="1" fillId="0" borderId="1" xfId="1" applyNumberFormat="1" applyFont="1" applyBorder="1" applyAlignment="1" applyProtection="1">
      <alignment horizontal="center" vertical="center"/>
      <protection hidden="1"/>
    </xf>
    <xf numFmtId="167" fontId="1" fillId="0" borderId="1" xfId="1" applyNumberFormat="1" applyFont="1" applyBorder="1" applyAlignment="1" applyProtection="1">
      <alignment horizontal="center" wrapText="1"/>
      <protection hidden="1"/>
    </xf>
    <xf numFmtId="168" fontId="1" fillId="0" borderId="1" xfId="1" applyNumberFormat="1" applyFont="1" applyBorder="1" applyAlignment="1" applyProtection="1">
      <alignment horizontal="right"/>
      <protection hidden="1"/>
    </xf>
    <xf numFmtId="0" fontId="5" fillId="2" borderId="1" xfId="1" applyFont="1" applyFill="1" applyBorder="1" applyAlignment="1" applyProtection="1">
      <alignment wrapText="1"/>
      <protection hidden="1"/>
    </xf>
    <xf numFmtId="0" fontId="1" fillId="2" borderId="1" xfId="0" applyFont="1" applyFill="1" applyBorder="1" applyAlignment="1">
      <alignment horizontal="left"/>
    </xf>
    <xf numFmtId="0" fontId="5" fillId="2" borderId="9" xfId="1" applyFont="1" applyFill="1" applyBorder="1" applyAlignment="1" applyProtection="1">
      <alignment horizontal="left" vertical="center" wrapText="1"/>
      <protection hidden="1"/>
    </xf>
    <xf numFmtId="49" fontId="1" fillId="2" borderId="1" xfId="1" applyNumberFormat="1" applyFont="1" applyFill="1" applyBorder="1" applyAlignment="1" applyProtection="1">
      <alignment horizontal="right" wrapText="1"/>
      <protection hidden="1"/>
    </xf>
    <xf numFmtId="0" fontId="16" fillId="0" borderId="1" xfId="0" applyFont="1" applyBorder="1" applyAlignment="1">
      <alignment horizontal="right"/>
    </xf>
    <xf numFmtId="0" fontId="17" fillId="0" borderId="1" xfId="0" applyFont="1" applyBorder="1" applyAlignment="1">
      <alignment horizontal="left" vertical="center" wrapText="1"/>
    </xf>
    <xf numFmtId="0" fontId="5" fillId="2" borderId="9" xfId="0" applyFont="1" applyFill="1" applyBorder="1" applyAlignment="1">
      <alignment horizontal="left" vertical="top" wrapText="1"/>
    </xf>
    <xf numFmtId="0" fontId="1" fillId="0" borderId="9" xfId="0" applyFont="1" applyBorder="1" applyAlignment="1">
      <alignment horizontal="justify" vertical="top" wrapText="1"/>
    </xf>
    <xf numFmtId="0" fontId="1" fillId="0" borderId="4" xfId="0" applyFont="1" applyBorder="1" applyAlignment="1">
      <alignment horizontal="left" vertical="top" wrapText="1"/>
    </xf>
    <xf numFmtId="0" fontId="11" fillId="4" borderId="7" xfId="0" applyFont="1" applyFill="1" applyBorder="1" applyAlignment="1">
      <alignment horizontal="left" vertical="center" wrapText="1"/>
    </xf>
    <xf numFmtId="0" fontId="5" fillId="4" borderId="1" xfId="0" applyFont="1" applyFill="1" applyBorder="1" applyAlignment="1">
      <alignment horizontal="left"/>
    </xf>
    <xf numFmtId="49" fontId="5" fillId="4" borderId="1" xfId="0" applyNumberFormat="1" applyFont="1" applyFill="1" applyBorder="1" applyAlignment="1">
      <alignment horizontal="center"/>
    </xf>
    <xf numFmtId="49" fontId="5" fillId="4" borderId="1" xfId="1" applyNumberFormat="1" applyFont="1" applyFill="1" applyBorder="1" applyAlignment="1" applyProtection="1">
      <alignment wrapText="1"/>
      <protection hidden="1"/>
    </xf>
    <xf numFmtId="0" fontId="5" fillId="4" borderId="1" xfId="0" applyFont="1" applyFill="1" applyBorder="1" applyAlignment="1">
      <alignment horizontal="right"/>
    </xf>
    <xf numFmtId="169" fontId="5" fillId="4" borderId="1" xfId="0" applyNumberFormat="1" applyFont="1" applyFill="1" applyBorder="1"/>
    <xf numFmtId="170" fontId="5" fillId="4" borderId="1" xfId="0" applyNumberFormat="1" applyFont="1" applyFill="1" applyBorder="1"/>
    <xf numFmtId="0" fontId="5" fillId="4" borderId="1" xfId="1" applyFont="1" applyFill="1" applyBorder="1" applyAlignment="1" applyProtection="1">
      <alignment horizontal="left" vertical="center" wrapText="1"/>
      <protection hidden="1"/>
    </xf>
    <xf numFmtId="167" fontId="1" fillId="0" borderId="1" xfId="1" applyNumberFormat="1" applyFont="1" applyBorder="1" applyAlignment="1" applyProtection="1">
      <alignment horizontal="right" wrapText="1"/>
      <protection hidden="1"/>
    </xf>
    <xf numFmtId="0" fontId="16" fillId="0" borderId="2" xfId="0" applyFont="1" applyBorder="1" applyAlignment="1">
      <alignment horizontal="right"/>
    </xf>
    <xf numFmtId="0" fontId="1" fillId="0" borderId="1" xfId="0" applyFont="1" applyBorder="1" applyAlignment="1">
      <alignment wrapText="1"/>
    </xf>
    <xf numFmtId="0" fontId="11" fillId="4" borderId="1" xfId="0" applyFont="1" applyFill="1" applyBorder="1" applyAlignment="1">
      <alignment horizontal="left" vertical="center" wrapText="1"/>
    </xf>
    <xf numFmtId="0" fontId="5" fillId="4" borderId="3" xfId="0" applyFont="1" applyFill="1" applyBorder="1" applyAlignment="1">
      <alignment horizontal="right"/>
    </xf>
    <xf numFmtId="0" fontId="5" fillId="4" borderId="2" xfId="0" applyFont="1" applyFill="1" applyBorder="1" applyAlignment="1">
      <alignment horizontal="right"/>
    </xf>
    <xf numFmtId="0" fontId="13" fillId="2" borderId="1" xfId="0" applyFont="1" applyFill="1" applyBorder="1" applyAlignment="1">
      <alignment horizontal="left" vertical="center" wrapText="1"/>
    </xf>
    <xf numFmtId="0" fontId="18" fillId="0" borderId="0" xfId="0" applyFont="1"/>
    <xf numFmtId="0" fontId="1" fillId="0" borderId="9" xfId="0" applyFont="1" applyBorder="1" applyAlignment="1">
      <alignment wrapText="1"/>
    </xf>
    <xf numFmtId="165" fontId="5" fillId="0" borderId="1" xfId="2" applyNumberFormat="1" applyFont="1" applyBorder="1"/>
    <xf numFmtId="0" fontId="1" fillId="0" borderId="0" xfId="0" applyFont="1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165" fontId="4" fillId="0" borderId="0" xfId="2" applyNumberFormat="1" applyFont="1"/>
    <xf numFmtId="164" fontId="4" fillId="0" borderId="0" xfId="2" applyNumberFormat="1" applyFont="1"/>
    <xf numFmtId="170" fontId="0" fillId="0" borderId="0" xfId="0" applyNumberFormat="1"/>
    <xf numFmtId="164" fontId="7" fillId="0" borderId="0" xfId="0" applyNumberFormat="1" applyFont="1"/>
    <xf numFmtId="0" fontId="7" fillId="0" borderId="0" xfId="0" applyFont="1"/>
    <xf numFmtId="43" fontId="0" fillId="0" borderId="0" xfId="0" applyNumberFormat="1"/>
    <xf numFmtId="173" fontId="0" fillId="0" borderId="0" xfId="0" applyNumberFormat="1"/>
    <xf numFmtId="164" fontId="4" fillId="0" borderId="0" xfId="0" applyNumberFormat="1" applyFont="1"/>
    <xf numFmtId="164" fontId="0" fillId="0" borderId="0" xfId="2" applyNumberFormat="1" applyFont="1"/>
    <xf numFmtId="2" fontId="0" fillId="0" borderId="0" xfId="0" applyNumberFormat="1"/>
    <xf numFmtId="164" fontId="19" fillId="0" borderId="0" xfId="2" applyNumberFormat="1" applyFont="1"/>
    <xf numFmtId="0" fontId="0" fillId="0" borderId="0" xfId="0" applyAlignment="1">
      <alignment horizontal="right"/>
    </xf>
    <xf numFmtId="0" fontId="0" fillId="0" borderId="0" xfId="0" applyAlignment="1">
      <alignment horizontal="right" vertical="center" wrapText="1"/>
    </xf>
    <xf numFmtId="0" fontId="3" fillId="0" borderId="0" xfId="0" applyFont="1" applyAlignment="1">
      <alignment horizontal="center" wrapText="1"/>
    </xf>
    <xf numFmtId="0" fontId="5" fillId="0" borderId="1" xfId="1" applyFont="1" applyBorder="1" applyAlignment="1" applyProtection="1">
      <alignment horizontal="center" vertical="center" wrapText="1"/>
      <protection hidden="1"/>
    </xf>
    <xf numFmtId="167" fontId="5" fillId="0" borderId="1" xfId="1" applyNumberFormat="1" applyFont="1" applyBorder="1" applyAlignment="1" applyProtection="1">
      <alignment horizontal="center" vertical="center" wrapText="1"/>
      <protection hidden="1"/>
    </xf>
    <xf numFmtId="168" fontId="5" fillId="0" borderId="1" xfId="1" applyNumberFormat="1" applyFont="1" applyBorder="1" applyAlignment="1" applyProtection="1">
      <alignment horizontal="center" vertical="center" wrapText="1"/>
      <protection hidden="1"/>
    </xf>
    <xf numFmtId="169" fontId="5" fillId="0" borderId="2" xfId="0" applyNumberFormat="1" applyFont="1" applyBorder="1" applyAlignment="1">
      <alignment horizontal="center"/>
    </xf>
    <xf numFmtId="169" fontId="5" fillId="0" borderId="3" xfId="0" applyNumberFormat="1" applyFont="1" applyBorder="1" applyAlignment="1">
      <alignment horizontal="center"/>
    </xf>
    <xf numFmtId="169" fontId="5" fillId="0" borderId="4" xfId="0" applyNumberFormat="1" applyFont="1" applyBorder="1" applyAlignment="1">
      <alignment horizontal="center"/>
    </xf>
  </cellXfs>
  <cellStyles count="3">
    <cellStyle name="Обычный" xfId="0" builtinId="0"/>
    <cellStyle name="Обычный 2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478"/>
  <sheetViews>
    <sheetView tabSelected="1" zoomScale="96" workbookViewId="0">
      <pane xSplit="6" ySplit="8" topLeftCell="G1418" activePane="bottomRight" state="frozen"/>
      <selection activeCell="A1463" sqref="A1463:XFD1467"/>
      <selection pane="topRight"/>
      <selection pane="bottomLeft"/>
      <selection pane="bottomRight" activeCell="A1404" sqref="A1404"/>
    </sheetView>
  </sheetViews>
  <sheetFormatPr defaultColWidth="9.125" defaultRowHeight="12.9" x14ac:dyDescent="0.2"/>
  <cols>
    <col min="1" max="1" width="84.625" style="1" customWidth="1"/>
    <col min="2" max="2" width="4.625" style="1" hidden="1" customWidth="1"/>
    <col min="3" max="3" width="5" style="1" hidden="1" customWidth="1"/>
    <col min="4" max="4" width="4.75" style="1" hidden="1" customWidth="1"/>
    <col min="5" max="5" width="12.5" style="1" customWidth="1"/>
    <col min="6" max="8" width="5.375" style="1" customWidth="1"/>
    <col min="9" max="9" width="17" style="1" customWidth="1"/>
    <col min="10" max="10" width="19.375" style="1" hidden="1" customWidth="1"/>
    <col min="11" max="11" width="17.625" style="1" hidden="1" customWidth="1"/>
    <col min="12" max="12" width="17" style="1" customWidth="1"/>
    <col min="13" max="13" width="18.75" style="1" hidden="1" customWidth="1"/>
    <col min="14" max="14" width="17.625" style="1" hidden="1" customWidth="1"/>
    <col min="15" max="15" width="16.875" style="1" customWidth="1"/>
    <col min="16" max="17" width="18.125" style="1" hidden="1" customWidth="1"/>
    <col min="18" max="34" width="9.125" style="1" customWidth="1"/>
    <col min="35" max="16384" width="9.125" style="1"/>
  </cols>
  <sheetData>
    <row r="1" spans="1:17" x14ac:dyDescent="0.2">
      <c r="L1" s="249" t="s">
        <v>0</v>
      </c>
      <c r="M1" s="249"/>
      <c r="N1" s="249"/>
      <c r="O1" s="249"/>
    </row>
    <row r="2" spans="1:17" ht="59.1" customHeight="1" x14ac:dyDescent="0.2">
      <c r="G2" s="250" t="s">
        <v>1</v>
      </c>
      <c r="H2" s="250"/>
      <c r="I2" s="250"/>
      <c r="J2" s="250"/>
      <c r="K2" s="250"/>
      <c r="L2" s="250"/>
      <c r="M2" s="250"/>
      <c r="N2" s="250"/>
      <c r="O2" s="250"/>
    </row>
    <row r="3" spans="1:17" ht="56.4" customHeight="1" x14ac:dyDescent="0.3">
      <c r="A3" s="251" t="s">
        <v>898</v>
      </c>
      <c r="B3" s="251"/>
      <c r="C3" s="251"/>
      <c r="D3" s="251"/>
      <c r="E3" s="251"/>
      <c r="F3" s="251"/>
      <c r="G3" s="251"/>
      <c r="H3" s="251"/>
      <c r="I3" s="251"/>
      <c r="J3" s="251"/>
      <c r="K3" s="251"/>
      <c r="L3" s="251"/>
      <c r="M3" s="251"/>
      <c r="N3" s="251"/>
      <c r="O3" s="251"/>
    </row>
    <row r="4" spans="1:17" x14ac:dyDescent="0.2">
      <c r="I4" s="2"/>
      <c r="J4" s="3"/>
      <c r="K4" s="3"/>
      <c r="L4" s="3"/>
      <c r="M4" s="3"/>
      <c r="N4" s="3"/>
      <c r="O4" s="3"/>
      <c r="P4" s="3"/>
      <c r="Q4" s="3"/>
    </row>
    <row r="5" spans="1:17" ht="28.55" customHeight="1" x14ac:dyDescent="0.2">
      <c r="A5" s="252" t="s">
        <v>2</v>
      </c>
      <c r="B5" s="4">
        <v>700</v>
      </c>
      <c r="C5" s="5">
        <v>99</v>
      </c>
      <c r="D5" s="5" t="s">
        <v>3</v>
      </c>
      <c r="E5" s="253" t="s">
        <v>4</v>
      </c>
      <c r="F5" s="254" t="s">
        <v>5</v>
      </c>
      <c r="G5" s="254" t="s">
        <v>6</v>
      </c>
      <c r="H5" s="254" t="s">
        <v>7</v>
      </c>
      <c r="I5" s="255" t="s">
        <v>8</v>
      </c>
      <c r="J5" s="256"/>
      <c r="K5" s="256"/>
      <c r="L5" s="256"/>
      <c r="M5" s="256"/>
      <c r="N5" s="256"/>
      <c r="O5" s="257"/>
      <c r="P5" s="6"/>
      <c r="Q5" s="6"/>
    </row>
    <row r="6" spans="1:17" ht="29.9" customHeight="1" x14ac:dyDescent="0.2">
      <c r="A6" s="252"/>
      <c r="B6" s="4">
        <v>700</v>
      </c>
      <c r="C6" s="5">
        <v>99</v>
      </c>
      <c r="D6" s="5">
        <v>99</v>
      </c>
      <c r="E6" s="253"/>
      <c r="F6" s="254"/>
      <c r="G6" s="254"/>
      <c r="H6" s="254"/>
      <c r="I6" s="7" t="s">
        <v>9</v>
      </c>
      <c r="J6" s="7"/>
      <c r="K6" s="7"/>
      <c r="L6" s="7" t="s">
        <v>10</v>
      </c>
      <c r="M6" s="7"/>
      <c r="N6" s="7"/>
      <c r="O6" s="7" t="s">
        <v>11</v>
      </c>
      <c r="P6" s="8"/>
      <c r="Q6" s="9"/>
    </row>
    <row r="7" spans="1:17" ht="57.6" customHeight="1" x14ac:dyDescent="0.2">
      <c r="A7" s="10" t="s">
        <v>12</v>
      </c>
      <c r="B7" s="11">
        <v>700</v>
      </c>
      <c r="C7" s="12" t="s">
        <v>13</v>
      </c>
      <c r="D7" s="13">
        <v>12</v>
      </c>
      <c r="E7" s="14" t="s">
        <v>14</v>
      </c>
      <c r="F7" s="15"/>
      <c r="G7" s="12"/>
      <c r="H7" s="13"/>
      <c r="I7" s="16">
        <f>+I8</f>
        <v>861.90791999999999</v>
      </c>
      <c r="J7" s="16">
        <f t="shared" ref="J7:Q7" si="0">+J8</f>
        <v>600</v>
      </c>
      <c r="K7" s="16">
        <f t="shared" si="0"/>
        <v>261.90791999999999</v>
      </c>
      <c r="L7" s="16">
        <f t="shared" si="0"/>
        <v>861.90791999999999</v>
      </c>
      <c r="M7" s="16">
        <f t="shared" si="0"/>
        <v>600</v>
      </c>
      <c r="N7" s="16">
        <f t="shared" si="0"/>
        <v>261.90791999999999</v>
      </c>
      <c r="O7" s="16">
        <f t="shared" si="0"/>
        <v>861.90791999999999</v>
      </c>
      <c r="P7" s="17">
        <f t="shared" si="0"/>
        <v>600</v>
      </c>
      <c r="Q7" s="17">
        <f t="shared" si="0"/>
        <v>261.90791999999999</v>
      </c>
    </row>
    <row r="8" spans="1:17" ht="25.85" x14ac:dyDescent="0.2">
      <c r="A8" s="18" t="s">
        <v>15</v>
      </c>
      <c r="B8" s="4">
        <v>700</v>
      </c>
      <c r="C8" s="19" t="s">
        <v>13</v>
      </c>
      <c r="D8" s="20">
        <v>12</v>
      </c>
      <c r="E8" s="21" t="s">
        <v>16</v>
      </c>
      <c r="F8" s="22"/>
      <c r="G8" s="19"/>
      <c r="H8" s="20"/>
      <c r="I8" s="23">
        <f t="shared" ref="I8:Q8" si="1">+I9+I12</f>
        <v>861.90791999999999</v>
      </c>
      <c r="J8" s="23">
        <f t="shared" si="1"/>
        <v>600</v>
      </c>
      <c r="K8" s="23">
        <f t="shared" si="1"/>
        <v>261.90791999999999</v>
      </c>
      <c r="L8" s="23">
        <f t="shared" si="1"/>
        <v>861.90791999999999</v>
      </c>
      <c r="M8" s="23">
        <f t="shared" si="1"/>
        <v>600</v>
      </c>
      <c r="N8" s="23">
        <f t="shared" si="1"/>
        <v>261.90791999999999</v>
      </c>
      <c r="O8" s="23">
        <f t="shared" si="1"/>
        <v>861.90791999999999</v>
      </c>
      <c r="P8" s="24">
        <f t="shared" si="1"/>
        <v>600</v>
      </c>
      <c r="Q8" s="24">
        <f t="shared" si="1"/>
        <v>261.90791999999999</v>
      </c>
    </row>
    <row r="9" spans="1:17" x14ac:dyDescent="0.2">
      <c r="A9" s="18" t="s">
        <v>17</v>
      </c>
      <c r="B9" s="4">
        <v>700</v>
      </c>
      <c r="C9" s="19" t="s">
        <v>13</v>
      </c>
      <c r="D9" s="20">
        <v>12</v>
      </c>
      <c r="E9" s="21" t="s">
        <v>18</v>
      </c>
      <c r="F9" s="22"/>
      <c r="G9" s="19"/>
      <c r="H9" s="20"/>
      <c r="I9" s="23">
        <f t="shared" ref="I9:Q10" si="2">+I10</f>
        <v>600</v>
      </c>
      <c r="J9" s="23">
        <f t="shared" si="2"/>
        <v>600</v>
      </c>
      <c r="K9" s="23">
        <f t="shared" si="2"/>
        <v>0</v>
      </c>
      <c r="L9" s="23">
        <f t="shared" si="2"/>
        <v>600</v>
      </c>
      <c r="M9" s="23">
        <f t="shared" si="2"/>
        <v>600</v>
      </c>
      <c r="N9" s="23">
        <f t="shared" si="2"/>
        <v>0</v>
      </c>
      <c r="O9" s="23">
        <f t="shared" si="2"/>
        <v>600</v>
      </c>
      <c r="P9" s="24">
        <f t="shared" si="2"/>
        <v>600</v>
      </c>
      <c r="Q9" s="24">
        <f t="shared" si="2"/>
        <v>0</v>
      </c>
    </row>
    <row r="10" spans="1:17" ht="24.8" customHeight="1" x14ac:dyDescent="0.25">
      <c r="A10" s="25" t="s">
        <v>19</v>
      </c>
      <c r="B10" s="26">
        <v>700</v>
      </c>
      <c r="C10" s="27" t="s">
        <v>13</v>
      </c>
      <c r="D10" s="28">
        <v>12</v>
      </c>
      <c r="E10" s="29" t="s">
        <v>18</v>
      </c>
      <c r="F10" s="30" t="s">
        <v>20</v>
      </c>
      <c r="G10" s="27"/>
      <c r="H10" s="28"/>
      <c r="I10" s="31">
        <f t="shared" si="2"/>
        <v>600</v>
      </c>
      <c r="J10" s="31">
        <f t="shared" si="2"/>
        <v>600</v>
      </c>
      <c r="K10" s="31">
        <f t="shared" si="2"/>
        <v>0</v>
      </c>
      <c r="L10" s="31">
        <f t="shared" si="2"/>
        <v>600</v>
      </c>
      <c r="M10" s="31">
        <f t="shared" si="2"/>
        <v>600</v>
      </c>
      <c r="N10" s="31">
        <f t="shared" si="2"/>
        <v>0</v>
      </c>
      <c r="O10" s="31">
        <f t="shared" si="2"/>
        <v>600</v>
      </c>
      <c r="P10" s="32">
        <f t="shared" si="2"/>
        <v>600</v>
      </c>
      <c r="Q10" s="32">
        <f t="shared" si="2"/>
        <v>0</v>
      </c>
    </row>
    <row r="11" spans="1:17" ht="27.2" x14ac:dyDescent="0.25">
      <c r="A11" s="25" t="s">
        <v>21</v>
      </c>
      <c r="B11" s="26">
        <v>700</v>
      </c>
      <c r="C11" s="27" t="s">
        <v>13</v>
      </c>
      <c r="D11" s="28">
        <v>12</v>
      </c>
      <c r="E11" s="29" t="s">
        <v>18</v>
      </c>
      <c r="F11" s="33" t="s">
        <v>22</v>
      </c>
      <c r="G11" s="27" t="s">
        <v>13</v>
      </c>
      <c r="H11" s="28">
        <v>12</v>
      </c>
      <c r="I11" s="31">
        <f>+J11+K11</f>
        <v>600</v>
      </c>
      <c r="J11" s="31">
        <v>600</v>
      </c>
      <c r="K11" s="31"/>
      <c r="L11" s="31">
        <f>+M11+N11</f>
        <v>600</v>
      </c>
      <c r="M11" s="31">
        <v>600</v>
      </c>
      <c r="N11" s="31"/>
      <c r="O11" s="31">
        <f>+P11+Q11</f>
        <v>600</v>
      </c>
      <c r="P11" s="29">
        <v>600</v>
      </c>
      <c r="Q11" s="29"/>
    </row>
    <row r="12" spans="1:17" ht="15.65" x14ac:dyDescent="0.2">
      <c r="A12" s="34" t="s">
        <v>23</v>
      </c>
      <c r="B12" s="4">
        <v>700</v>
      </c>
      <c r="C12" s="19" t="s">
        <v>13</v>
      </c>
      <c r="D12" s="20">
        <v>12</v>
      </c>
      <c r="E12" s="21" t="s">
        <v>24</v>
      </c>
      <c r="F12" s="35"/>
      <c r="G12" s="19"/>
      <c r="H12" s="20"/>
      <c r="I12" s="23">
        <f t="shared" ref="I12:Q12" si="3">+I13+I15</f>
        <v>261.90791999999999</v>
      </c>
      <c r="J12" s="23">
        <f t="shared" si="3"/>
        <v>0</v>
      </c>
      <c r="K12" s="23">
        <f t="shared" si="3"/>
        <v>261.90791999999999</v>
      </c>
      <c r="L12" s="23">
        <f t="shared" si="3"/>
        <v>261.90791999999999</v>
      </c>
      <c r="M12" s="23">
        <f t="shared" si="3"/>
        <v>0</v>
      </c>
      <c r="N12" s="23">
        <f t="shared" si="3"/>
        <v>261.90791999999999</v>
      </c>
      <c r="O12" s="23">
        <f t="shared" si="3"/>
        <v>261.90791999999999</v>
      </c>
      <c r="P12" s="21">
        <f t="shared" si="3"/>
        <v>0</v>
      </c>
      <c r="Q12" s="21">
        <f t="shared" si="3"/>
        <v>261.90791999999999</v>
      </c>
    </row>
    <row r="13" spans="1:17" ht="13.6" x14ac:dyDescent="0.25">
      <c r="A13" s="36" t="s">
        <v>25</v>
      </c>
      <c r="B13" s="4">
        <v>700</v>
      </c>
      <c r="C13" s="27" t="s">
        <v>13</v>
      </c>
      <c r="D13" s="28">
        <v>12</v>
      </c>
      <c r="E13" s="29" t="s">
        <v>24</v>
      </c>
      <c r="F13" s="37" t="s">
        <v>26</v>
      </c>
      <c r="G13" s="27"/>
      <c r="H13" s="28"/>
      <c r="I13" s="31">
        <f t="shared" ref="I13:Q13" si="4">+I14</f>
        <v>261.90791999999999</v>
      </c>
      <c r="J13" s="31">
        <f t="shared" si="4"/>
        <v>0</v>
      </c>
      <c r="K13" s="31">
        <f t="shared" si="4"/>
        <v>261.90791999999999</v>
      </c>
      <c r="L13" s="31">
        <f t="shared" si="4"/>
        <v>261.90791999999999</v>
      </c>
      <c r="M13" s="31">
        <f t="shared" si="4"/>
        <v>0</v>
      </c>
      <c r="N13" s="31">
        <f t="shared" si="4"/>
        <v>261.90791999999999</v>
      </c>
      <c r="O13" s="31">
        <f t="shared" si="4"/>
        <v>261.90791999999999</v>
      </c>
      <c r="P13" s="29">
        <f t="shared" si="4"/>
        <v>0</v>
      </c>
      <c r="Q13" s="29">
        <f t="shared" si="4"/>
        <v>261.90791999999999</v>
      </c>
    </row>
    <row r="14" spans="1:17" ht="13.6" x14ac:dyDescent="0.25">
      <c r="A14" s="36" t="s">
        <v>27</v>
      </c>
      <c r="B14" s="4">
        <v>700</v>
      </c>
      <c r="C14" s="27" t="s">
        <v>13</v>
      </c>
      <c r="D14" s="28">
        <v>12</v>
      </c>
      <c r="E14" s="29" t="s">
        <v>24</v>
      </c>
      <c r="F14" s="37" t="s">
        <v>28</v>
      </c>
      <c r="G14" s="27" t="s">
        <v>13</v>
      </c>
      <c r="H14" s="28">
        <v>12</v>
      </c>
      <c r="I14" s="31">
        <f>+I21</f>
        <v>261.90791999999999</v>
      </c>
      <c r="J14" s="31">
        <f t="shared" ref="J14:Q14" si="5">+J21</f>
        <v>0</v>
      </c>
      <c r="K14" s="31">
        <f t="shared" si="5"/>
        <v>261.90791999999999</v>
      </c>
      <c r="L14" s="31">
        <f t="shared" si="5"/>
        <v>261.90791999999999</v>
      </c>
      <c r="M14" s="31">
        <f t="shared" si="5"/>
        <v>0</v>
      </c>
      <c r="N14" s="31">
        <f t="shared" si="5"/>
        <v>261.90791999999999</v>
      </c>
      <c r="O14" s="31">
        <f t="shared" si="5"/>
        <v>261.90791999999999</v>
      </c>
      <c r="P14" s="31">
        <f t="shared" si="5"/>
        <v>0</v>
      </c>
      <c r="Q14" s="31">
        <f t="shared" si="5"/>
        <v>261.90791999999999</v>
      </c>
    </row>
    <row r="15" spans="1:17" ht="25.85" hidden="1" x14ac:dyDescent="0.2">
      <c r="A15" s="38" t="s">
        <v>29</v>
      </c>
      <c r="B15" s="4">
        <v>700</v>
      </c>
      <c r="C15" s="39" t="s">
        <v>30</v>
      </c>
      <c r="D15" s="39" t="s">
        <v>31</v>
      </c>
      <c r="E15" s="4" t="s">
        <v>32</v>
      </c>
      <c r="F15" s="40"/>
      <c r="G15" s="39" t="s">
        <v>30</v>
      </c>
      <c r="H15" s="39" t="s">
        <v>31</v>
      </c>
      <c r="I15" s="23">
        <f t="shared" ref="I15:Q16" si="6">+I16</f>
        <v>0</v>
      </c>
      <c r="J15" s="23">
        <f t="shared" si="6"/>
        <v>0</v>
      </c>
      <c r="K15" s="23">
        <f t="shared" si="6"/>
        <v>0</v>
      </c>
      <c r="L15" s="23">
        <f t="shared" si="6"/>
        <v>0</v>
      </c>
      <c r="M15" s="23">
        <f t="shared" si="6"/>
        <v>0</v>
      </c>
      <c r="N15" s="23">
        <f t="shared" si="6"/>
        <v>0</v>
      </c>
      <c r="O15" s="23">
        <f t="shared" si="6"/>
        <v>0</v>
      </c>
      <c r="P15" s="21">
        <f t="shared" si="6"/>
        <v>0</v>
      </c>
      <c r="Q15" s="21">
        <f t="shared" si="6"/>
        <v>0</v>
      </c>
    </row>
    <row r="16" spans="1:17" ht="40.75" hidden="1" x14ac:dyDescent="0.25">
      <c r="A16" s="36" t="s">
        <v>33</v>
      </c>
      <c r="B16" s="26">
        <v>700</v>
      </c>
      <c r="C16" s="41" t="s">
        <v>30</v>
      </c>
      <c r="D16" s="41" t="s">
        <v>31</v>
      </c>
      <c r="E16" s="26" t="s">
        <v>32</v>
      </c>
      <c r="F16" s="42">
        <v>100</v>
      </c>
      <c r="G16" s="41" t="s">
        <v>30</v>
      </c>
      <c r="H16" s="41" t="s">
        <v>31</v>
      </c>
      <c r="I16" s="31">
        <f t="shared" si="6"/>
        <v>0</v>
      </c>
      <c r="J16" s="31">
        <f t="shared" si="6"/>
        <v>0</v>
      </c>
      <c r="K16" s="31">
        <f t="shared" si="6"/>
        <v>0</v>
      </c>
      <c r="L16" s="31">
        <f t="shared" si="6"/>
        <v>0</v>
      </c>
      <c r="M16" s="31">
        <f t="shared" si="6"/>
        <v>0</v>
      </c>
      <c r="N16" s="31">
        <f t="shared" si="6"/>
        <v>0</v>
      </c>
      <c r="O16" s="31">
        <f t="shared" si="6"/>
        <v>0</v>
      </c>
      <c r="P16" s="29">
        <f t="shared" si="6"/>
        <v>0</v>
      </c>
      <c r="Q16" s="29">
        <f t="shared" si="6"/>
        <v>0</v>
      </c>
    </row>
    <row r="17" spans="1:17" ht="13.6" hidden="1" x14ac:dyDescent="0.25">
      <c r="A17" s="36" t="s">
        <v>34</v>
      </c>
      <c r="B17" s="26">
        <v>700</v>
      </c>
      <c r="C17" s="41" t="s">
        <v>30</v>
      </c>
      <c r="D17" s="41" t="s">
        <v>31</v>
      </c>
      <c r="E17" s="26" t="s">
        <v>32</v>
      </c>
      <c r="F17" s="42">
        <v>120</v>
      </c>
      <c r="G17" s="41" t="s">
        <v>30</v>
      </c>
      <c r="H17" s="41" t="s">
        <v>31</v>
      </c>
      <c r="I17" s="31">
        <f>+J17+K17</f>
        <v>0</v>
      </c>
      <c r="J17" s="31"/>
      <c r="K17" s="31"/>
      <c r="L17" s="31">
        <f>+M17+N17</f>
        <v>0</v>
      </c>
      <c r="M17" s="31"/>
      <c r="N17" s="31"/>
      <c r="O17" s="31">
        <f>+P17+Q17</f>
        <v>0</v>
      </c>
      <c r="P17" s="29"/>
      <c r="Q17" s="29"/>
    </row>
    <row r="18" spans="1:17" ht="15.65" hidden="1" x14ac:dyDescent="0.2">
      <c r="A18" s="43" t="s">
        <v>35</v>
      </c>
      <c r="B18" s="4">
        <v>700</v>
      </c>
      <c r="C18" s="39" t="s">
        <v>30</v>
      </c>
      <c r="D18" s="39" t="s">
        <v>31</v>
      </c>
      <c r="E18" s="4" t="s">
        <v>36</v>
      </c>
      <c r="F18" s="40"/>
      <c r="G18" s="39" t="s">
        <v>30</v>
      </c>
      <c r="H18" s="39" t="s">
        <v>31</v>
      </c>
      <c r="I18" s="23">
        <f t="shared" ref="I18:Q19" si="7">+I19</f>
        <v>0</v>
      </c>
      <c r="J18" s="23">
        <f t="shared" si="7"/>
        <v>0</v>
      </c>
      <c r="K18" s="23">
        <f t="shared" si="7"/>
        <v>0</v>
      </c>
      <c r="L18" s="23">
        <f t="shared" si="7"/>
        <v>0</v>
      </c>
      <c r="M18" s="23">
        <f t="shared" si="7"/>
        <v>0</v>
      </c>
      <c r="N18" s="23">
        <f t="shared" si="7"/>
        <v>0</v>
      </c>
      <c r="O18" s="23">
        <f t="shared" si="7"/>
        <v>0</v>
      </c>
      <c r="P18" s="21">
        <f t="shared" si="7"/>
        <v>0</v>
      </c>
      <c r="Q18" s="21">
        <f t="shared" si="7"/>
        <v>0</v>
      </c>
    </row>
    <row r="19" spans="1:17" ht="40.75" hidden="1" x14ac:dyDescent="0.25">
      <c r="A19" s="36" t="s">
        <v>33</v>
      </c>
      <c r="B19" s="26">
        <v>700</v>
      </c>
      <c r="C19" s="41" t="s">
        <v>30</v>
      </c>
      <c r="D19" s="41" t="s">
        <v>31</v>
      </c>
      <c r="E19" s="26" t="s">
        <v>36</v>
      </c>
      <c r="F19" s="42">
        <v>100</v>
      </c>
      <c r="G19" s="41" t="s">
        <v>30</v>
      </c>
      <c r="H19" s="41" t="s">
        <v>31</v>
      </c>
      <c r="I19" s="31">
        <f t="shared" si="7"/>
        <v>0</v>
      </c>
      <c r="J19" s="31">
        <f t="shared" si="7"/>
        <v>0</v>
      </c>
      <c r="K19" s="31">
        <f t="shared" si="7"/>
        <v>0</v>
      </c>
      <c r="L19" s="31">
        <f t="shared" si="7"/>
        <v>0</v>
      </c>
      <c r="M19" s="31">
        <f t="shared" si="7"/>
        <v>0</v>
      </c>
      <c r="N19" s="31">
        <f t="shared" si="7"/>
        <v>0</v>
      </c>
      <c r="O19" s="31">
        <f t="shared" si="7"/>
        <v>0</v>
      </c>
      <c r="P19" s="29">
        <f t="shared" si="7"/>
        <v>0</v>
      </c>
      <c r="Q19" s="29">
        <f t="shared" si="7"/>
        <v>0</v>
      </c>
    </row>
    <row r="20" spans="1:17" ht="13.6" hidden="1" x14ac:dyDescent="0.25">
      <c r="A20" s="36" t="s">
        <v>34</v>
      </c>
      <c r="B20" s="26">
        <v>700</v>
      </c>
      <c r="C20" s="41" t="s">
        <v>30</v>
      </c>
      <c r="D20" s="41" t="s">
        <v>31</v>
      </c>
      <c r="E20" s="26" t="s">
        <v>36</v>
      </c>
      <c r="F20" s="42">
        <v>120</v>
      </c>
      <c r="G20" s="41" t="s">
        <v>30</v>
      </c>
      <c r="H20" s="41" t="s">
        <v>31</v>
      </c>
      <c r="I20" s="31">
        <f>+J20+K20</f>
        <v>0</v>
      </c>
      <c r="J20" s="31"/>
      <c r="K20" s="31"/>
      <c r="L20" s="31">
        <f>+M20+N20</f>
        <v>0</v>
      </c>
      <c r="M20" s="31"/>
      <c r="N20" s="31"/>
      <c r="O20" s="31">
        <f>+P20+Q20</f>
        <v>0</v>
      </c>
      <c r="P20" s="29"/>
      <c r="Q20" s="29"/>
    </row>
    <row r="21" spans="1:17" ht="20.399999999999999" customHeight="1" x14ac:dyDescent="0.25">
      <c r="A21" s="25" t="s">
        <v>19</v>
      </c>
      <c r="B21" s="26">
        <v>700</v>
      </c>
      <c r="C21" s="27" t="s">
        <v>13</v>
      </c>
      <c r="D21" s="28">
        <v>12</v>
      </c>
      <c r="E21" s="29" t="s">
        <v>24</v>
      </c>
      <c r="F21" s="30" t="s">
        <v>20</v>
      </c>
      <c r="G21" s="27"/>
      <c r="H21" s="28"/>
      <c r="I21" s="31">
        <f t="shared" ref="I21:Q21" si="8">+I22</f>
        <v>261.90791999999999</v>
      </c>
      <c r="J21" s="31">
        <f t="shared" si="8"/>
        <v>0</v>
      </c>
      <c r="K21" s="31">
        <f t="shared" si="8"/>
        <v>261.90791999999999</v>
      </c>
      <c r="L21" s="31">
        <f t="shared" si="8"/>
        <v>261.90791999999999</v>
      </c>
      <c r="M21" s="31">
        <f t="shared" si="8"/>
        <v>0</v>
      </c>
      <c r="N21" s="31">
        <f t="shared" si="8"/>
        <v>261.90791999999999</v>
      </c>
      <c r="O21" s="31">
        <f t="shared" si="8"/>
        <v>261.90791999999999</v>
      </c>
      <c r="P21" s="29">
        <f t="shared" si="8"/>
        <v>0</v>
      </c>
      <c r="Q21" s="29">
        <f t="shared" si="8"/>
        <v>261.90791999999999</v>
      </c>
    </row>
    <row r="22" spans="1:17" ht="27.2" x14ac:dyDescent="0.25">
      <c r="A22" s="25" t="s">
        <v>21</v>
      </c>
      <c r="B22" s="26">
        <v>700</v>
      </c>
      <c r="C22" s="27" t="s">
        <v>13</v>
      </c>
      <c r="D22" s="28">
        <v>12</v>
      </c>
      <c r="E22" s="29" t="s">
        <v>24</v>
      </c>
      <c r="F22" s="30" t="s">
        <v>22</v>
      </c>
      <c r="G22" s="27" t="s">
        <v>13</v>
      </c>
      <c r="H22" s="28">
        <v>12</v>
      </c>
      <c r="I22" s="31">
        <f>+J22+K22</f>
        <v>261.90791999999999</v>
      </c>
      <c r="J22" s="31"/>
      <c r="K22" s="31">
        <v>261.90791999999999</v>
      </c>
      <c r="L22" s="31">
        <f>+M22+N22</f>
        <v>261.90791999999999</v>
      </c>
      <c r="M22" s="31"/>
      <c r="N22" s="31">
        <v>261.90791999999999</v>
      </c>
      <c r="O22" s="31">
        <f>+P22+Q22</f>
        <v>261.90791999999999</v>
      </c>
      <c r="P22" s="29"/>
      <c r="Q22" s="31">
        <v>261.90791999999999</v>
      </c>
    </row>
    <row r="23" spans="1:17" ht="40.1" customHeight="1" x14ac:dyDescent="0.25">
      <c r="A23" s="44" t="s">
        <v>37</v>
      </c>
      <c r="B23" s="45" t="s">
        <v>38</v>
      </c>
      <c r="C23" s="46" t="s">
        <v>13</v>
      </c>
      <c r="D23" s="46" t="s">
        <v>39</v>
      </c>
      <c r="E23" s="47" t="s">
        <v>40</v>
      </c>
      <c r="F23" s="48"/>
      <c r="G23" s="46"/>
      <c r="H23" s="46"/>
      <c r="I23" s="17">
        <f>+I24</f>
        <v>118899.23872000001</v>
      </c>
      <c r="J23" s="17">
        <f t="shared" ref="J23:Q23" si="9">+J24</f>
        <v>32998.038719999997</v>
      </c>
      <c r="K23" s="17">
        <f t="shared" si="9"/>
        <v>85901.200000000012</v>
      </c>
      <c r="L23" s="17">
        <f t="shared" si="9"/>
        <v>89639.5</v>
      </c>
      <c r="M23" s="17">
        <f t="shared" si="9"/>
        <v>35035</v>
      </c>
      <c r="N23" s="17">
        <f t="shared" si="9"/>
        <v>54604.5</v>
      </c>
      <c r="O23" s="17">
        <f t="shared" si="9"/>
        <v>90759.5</v>
      </c>
      <c r="P23" s="17">
        <f t="shared" si="9"/>
        <v>36155</v>
      </c>
      <c r="Q23" s="17">
        <f t="shared" si="9"/>
        <v>54604.5</v>
      </c>
    </row>
    <row r="24" spans="1:17" ht="36.700000000000003" customHeight="1" x14ac:dyDescent="0.2">
      <c r="A24" s="49" t="s">
        <v>41</v>
      </c>
      <c r="B24" s="50" t="s">
        <v>38</v>
      </c>
      <c r="C24" s="19" t="s">
        <v>13</v>
      </c>
      <c r="D24" s="19" t="s">
        <v>39</v>
      </c>
      <c r="E24" s="51" t="s">
        <v>42</v>
      </c>
      <c r="F24" s="35"/>
      <c r="G24" s="19"/>
      <c r="H24" s="19"/>
      <c r="I24" s="23">
        <f>+I25+I30</f>
        <v>118899.23872000001</v>
      </c>
      <c r="J24" s="23">
        <f t="shared" ref="J24:Q24" si="10">+J25+J30</f>
        <v>32998.038719999997</v>
      </c>
      <c r="K24" s="23">
        <f t="shared" si="10"/>
        <v>85901.200000000012</v>
      </c>
      <c r="L24" s="23">
        <f t="shared" si="10"/>
        <v>89639.5</v>
      </c>
      <c r="M24" s="23">
        <f t="shared" si="10"/>
        <v>35035</v>
      </c>
      <c r="N24" s="23">
        <f t="shared" si="10"/>
        <v>54604.5</v>
      </c>
      <c r="O24" s="23">
        <f t="shared" si="10"/>
        <v>90759.5</v>
      </c>
      <c r="P24" s="23">
        <f t="shared" si="10"/>
        <v>36155</v>
      </c>
      <c r="Q24" s="23">
        <f t="shared" si="10"/>
        <v>54604.5</v>
      </c>
    </row>
    <row r="25" spans="1:17" ht="38.75" x14ac:dyDescent="0.2">
      <c r="A25" s="52" t="s">
        <v>43</v>
      </c>
      <c r="B25" s="50" t="s">
        <v>38</v>
      </c>
      <c r="C25" s="19" t="s">
        <v>13</v>
      </c>
      <c r="D25" s="19" t="s">
        <v>39</v>
      </c>
      <c r="E25" s="51" t="s">
        <v>44</v>
      </c>
      <c r="F25" s="35"/>
      <c r="G25" s="19"/>
      <c r="H25" s="19"/>
      <c r="I25" s="23">
        <f t="shared" ref="I25:Q25" si="11">+I26+I28</f>
        <v>63010.3</v>
      </c>
      <c r="J25" s="23">
        <f t="shared" si="11"/>
        <v>0</v>
      </c>
      <c r="K25" s="23">
        <f t="shared" si="11"/>
        <v>63010.3</v>
      </c>
      <c r="L25" s="23">
        <f t="shared" si="11"/>
        <v>0</v>
      </c>
      <c r="M25" s="23">
        <f t="shared" si="11"/>
        <v>0</v>
      </c>
      <c r="N25" s="23">
        <f t="shared" si="11"/>
        <v>0</v>
      </c>
      <c r="O25" s="23">
        <f t="shared" si="11"/>
        <v>0</v>
      </c>
      <c r="P25" s="24">
        <f t="shared" si="11"/>
        <v>0</v>
      </c>
      <c r="Q25" s="24">
        <f t="shared" si="11"/>
        <v>0</v>
      </c>
    </row>
    <row r="26" spans="1:17" ht="14.45" customHeight="1" x14ac:dyDescent="0.25">
      <c r="A26" s="25" t="s">
        <v>25</v>
      </c>
      <c r="B26" s="53" t="s">
        <v>38</v>
      </c>
      <c r="C26" s="27" t="s">
        <v>13</v>
      </c>
      <c r="D26" s="27" t="s">
        <v>39</v>
      </c>
      <c r="E26" s="54" t="s">
        <v>44</v>
      </c>
      <c r="F26" s="55" t="s">
        <v>26</v>
      </c>
      <c r="G26" s="27"/>
      <c r="H26" s="27"/>
      <c r="I26" s="31">
        <f t="shared" ref="I26:Q26" si="12">+I27</f>
        <v>0</v>
      </c>
      <c r="J26" s="31">
        <f t="shared" si="12"/>
        <v>0</v>
      </c>
      <c r="K26" s="31">
        <f t="shared" si="12"/>
        <v>0</v>
      </c>
      <c r="L26" s="31">
        <f t="shared" si="12"/>
        <v>0</v>
      </c>
      <c r="M26" s="31">
        <f t="shared" si="12"/>
        <v>0</v>
      </c>
      <c r="N26" s="31">
        <f t="shared" si="12"/>
        <v>0</v>
      </c>
      <c r="O26" s="31">
        <f t="shared" si="12"/>
        <v>0</v>
      </c>
      <c r="P26" s="29">
        <f t="shared" si="12"/>
        <v>0</v>
      </c>
      <c r="Q26" s="29">
        <f t="shared" si="12"/>
        <v>0</v>
      </c>
    </row>
    <row r="27" spans="1:17" ht="13.6" x14ac:dyDescent="0.25">
      <c r="A27" s="25" t="s">
        <v>45</v>
      </c>
      <c r="B27" s="53" t="s">
        <v>38</v>
      </c>
      <c r="C27" s="27" t="s">
        <v>13</v>
      </c>
      <c r="D27" s="27" t="s">
        <v>39</v>
      </c>
      <c r="E27" s="54" t="s">
        <v>44</v>
      </c>
      <c r="F27" s="55" t="s">
        <v>28</v>
      </c>
      <c r="G27" s="27" t="s">
        <v>13</v>
      </c>
      <c r="H27" s="27" t="s">
        <v>39</v>
      </c>
      <c r="I27" s="31">
        <f>+J27+K27</f>
        <v>0</v>
      </c>
      <c r="J27" s="31"/>
      <c r="K27" s="31"/>
      <c r="L27" s="31">
        <f>+M27+N27</f>
        <v>0</v>
      </c>
      <c r="M27" s="31"/>
      <c r="N27" s="31"/>
      <c r="O27" s="31">
        <f>+P27+Q27</f>
        <v>0</v>
      </c>
      <c r="P27" s="29"/>
      <c r="Q27" s="29"/>
    </row>
    <row r="28" spans="1:17" ht="13.95" customHeight="1" x14ac:dyDescent="0.25">
      <c r="A28" s="25" t="s">
        <v>46</v>
      </c>
      <c r="B28" s="53" t="s">
        <v>38</v>
      </c>
      <c r="C28" s="27" t="s">
        <v>13</v>
      </c>
      <c r="D28" s="27" t="s">
        <v>39</v>
      </c>
      <c r="E28" s="54" t="s">
        <v>44</v>
      </c>
      <c r="F28" s="55" t="s">
        <v>47</v>
      </c>
      <c r="G28" s="27"/>
      <c r="H28" s="27"/>
      <c r="I28" s="31">
        <f t="shared" ref="I28:Q28" si="13">+I29</f>
        <v>63010.3</v>
      </c>
      <c r="J28" s="31">
        <f t="shared" si="13"/>
        <v>0</v>
      </c>
      <c r="K28" s="31">
        <f t="shared" si="13"/>
        <v>63010.3</v>
      </c>
      <c r="L28" s="31">
        <f t="shared" si="13"/>
        <v>0</v>
      </c>
      <c r="M28" s="31">
        <f t="shared" si="13"/>
        <v>0</v>
      </c>
      <c r="N28" s="31">
        <f t="shared" si="13"/>
        <v>0</v>
      </c>
      <c r="O28" s="31">
        <f t="shared" si="13"/>
        <v>0</v>
      </c>
      <c r="P28" s="29">
        <f t="shared" si="13"/>
        <v>0</v>
      </c>
      <c r="Q28" s="29">
        <f t="shared" si="13"/>
        <v>0</v>
      </c>
    </row>
    <row r="29" spans="1:17" ht="13.6" x14ac:dyDescent="0.25">
      <c r="A29" s="56" t="s">
        <v>48</v>
      </c>
      <c r="B29" s="53" t="s">
        <v>38</v>
      </c>
      <c r="C29" s="27" t="s">
        <v>13</v>
      </c>
      <c r="D29" s="27" t="s">
        <v>39</v>
      </c>
      <c r="E29" s="54" t="s">
        <v>44</v>
      </c>
      <c r="F29" s="55" t="s">
        <v>49</v>
      </c>
      <c r="G29" s="27" t="s">
        <v>13</v>
      </c>
      <c r="H29" s="27" t="s">
        <v>39</v>
      </c>
      <c r="I29" s="31">
        <f>+J29+K29</f>
        <v>63010.3</v>
      </c>
      <c r="J29" s="31"/>
      <c r="K29" s="31">
        <f>37000+26010.3</f>
        <v>63010.3</v>
      </c>
      <c r="L29" s="31">
        <f>+M29+N29</f>
        <v>0</v>
      </c>
      <c r="M29" s="31"/>
      <c r="N29" s="31"/>
      <c r="O29" s="31">
        <f>+P29+Q29</f>
        <v>0</v>
      </c>
      <c r="P29" s="29"/>
      <c r="Q29" s="29"/>
    </row>
    <row r="30" spans="1:17" ht="38.75" x14ac:dyDescent="0.2">
      <c r="A30" s="49" t="s">
        <v>50</v>
      </c>
      <c r="B30" s="50" t="s">
        <v>38</v>
      </c>
      <c r="C30" s="19" t="s">
        <v>13</v>
      </c>
      <c r="D30" s="19" t="s">
        <v>39</v>
      </c>
      <c r="E30" s="51" t="s">
        <v>51</v>
      </c>
      <c r="F30" s="57"/>
      <c r="G30" s="19"/>
      <c r="H30" s="19"/>
      <c r="I30" s="23">
        <f t="shared" ref="I30:Q30" si="14">+I31+I33</f>
        <v>55888.938720000006</v>
      </c>
      <c r="J30" s="23">
        <f t="shared" si="14"/>
        <v>32998.038719999997</v>
      </c>
      <c r="K30" s="23">
        <f t="shared" si="14"/>
        <v>22890.9</v>
      </c>
      <c r="L30" s="23">
        <f t="shared" si="14"/>
        <v>89639.5</v>
      </c>
      <c r="M30" s="23">
        <f t="shared" si="14"/>
        <v>35035</v>
      </c>
      <c r="N30" s="23">
        <f t="shared" si="14"/>
        <v>54604.5</v>
      </c>
      <c r="O30" s="23">
        <f t="shared" si="14"/>
        <v>90759.5</v>
      </c>
      <c r="P30" s="24">
        <f t="shared" si="14"/>
        <v>36155</v>
      </c>
      <c r="Q30" s="24">
        <f t="shared" si="14"/>
        <v>54604.5</v>
      </c>
    </row>
    <row r="31" spans="1:17" ht="28.55" customHeight="1" x14ac:dyDescent="0.25">
      <c r="A31" s="25" t="s">
        <v>46</v>
      </c>
      <c r="B31" s="53" t="s">
        <v>38</v>
      </c>
      <c r="C31" s="27" t="s">
        <v>13</v>
      </c>
      <c r="D31" s="27" t="s">
        <v>39</v>
      </c>
      <c r="E31" s="54" t="s">
        <v>51</v>
      </c>
      <c r="F31" s="37" t="s">
        <v>47</v>
      </c>
      <c r="G31" s="27"/>
      <c r="H31" s="27"/>
      <c r="I31" s="31">
        <f t="shared" ref="I31:Q31" si="15">+I32</f>
        <v>8800</v>
      </c>
      <c r="J31" s="31">
        <f t="shared" si="15"/>
        <v>8800</v>
      </c>
      <c r="K31" s="31">
        <f t="shared" si="15"/>
        <v>0</v>
      </c>
      <c r="L31" s="31">
        <f t="shared" si="15"/>
        <v>0</v>
      </c>
      <c r="M31" s="31">
        <f t="shared" si="15"/>
        <v>0</v>
      </c>
      <c r="N31" s="31">
        <f t="shared" si="15"/>
        <v>0</v>
      </c>
      <c r="O31" s="31">
        <f t="shared" si="15"/>
        <v>0</v>
      </c>
      <c r="P31" s="29">
        <f t="shared" si="15"/>
        <v>0</v>
      </c>
      <c r="Q31" s="29">
        <f t="shared" si="15"/>
        <v>0</v>
      </c>
    </row>
    <row r="32" spans="1:17" ht="13.6" x14ac:dyDescent="0.25">
      <c r="A32" s="25" t="s">
        <v>52</v>
      </c>
      <c r="B32" s="53" t="s">
        <v>38</v>
      </c>
      <c r="C32" s="27" t="s">
        <v>13</v>
      </c>
      <c r="D32" s="27" t="s">
        <v>39</v>
      </c>
      <c r="E32" s="54" t="s">
        <v>51</v>
      </c>
      <c r="F32" s="37" t="s">
        <v>53</v>
      </c>
      <c r="G32" s="27" t="s">
        <v>13</v>
      </c>
      <c r="H32" s="27" t="s">
        <v>39</v>
      </c>
      <c r="I32" s="31">
        <f>+J32+K32</f>
        <v>8800</v>
      </c>
      <c r="J32" s="31">
        <f>6000+2800</f>
        <v>8800</v>
      </c>
      <c r="K32" s="31"/>
      <c r="L32" s="31">
        <f>+M32+N32</f>
        <v>0</v>
      </c>
      <c r="M32" s="31"/>
      <c r="N32" s="31"/>
      <c r="O32" s="31">
        <f>+P32+Q32</f>
        <v>0</v>
      </c>
      <c r="P32" s="29"/>
      <c r="Q32" s="29"/>
    </row>
    <row r="33" spans="1:17" ht="38.75" x14ac:dyDescent="0.2">
      <c r="A33" s="18" t="s">
        <v>54</v>
      </c>
      <c r="B33" s="50" t="s">
        <v>38</v>
      </c>
      <c r="C33" s="19" t="s">
        <v>13</v>
      </c>
      <c r="D33" s="19" t="s">
        <v>39</v>
      </c>
      <c r="E33" s="51" t="s">
        <v>55</v>
      </c>
      <c r="F33" s="35"/>
      <c r="G33" s="19"/>
      <c r="H33" s="19"/>
      <c r="I33" s="23">
        <f t="shared" ref="I33:Q33" si="16">+I34+I40+I37</f>
        <v>47088.938720000006</v>
      </c>
      <c r="J33" s="23">
        <f t="shared" si="16"/>
        <v>24198.03872</v>
      </c>
      <c r="K33" s="23">
        <f t="shared" si="16"/>
        <v>22890.9</v>
      </c>
      <c r="L33" s="23">
        <f t="shared" si="16"/>
        <v>89639.5</v>
      </c>
      <c r="M33" s="23">
        <f t="shared" si="16"/>
        <v>35035</v>
      </c>
      <c r="N33" s="23">
        <f t="shared" si="16"/>
        <v>54604.5</v>
      </c>
      <c r="O33" s="23">
        <f t="shared" si="16"/>
        <v>90759.5</v>
      </c>
      <c r="P33" s="24">
        <f t="shared" si="16"/>
        <v>36155</v>
      </c>
      <c r="Q33" s="24">
        <f t="shared" si="16"/>
        <v>54604.5</v>
      </c>
    </row>
    <row r="34" spans="1:17" ht="38.75" x14ac:dyDescent="0.2">
      <c r="A34" s="18" t="s">
        <v>56</v>
      </c>
      <c r="B34" s="50" t="s">
        <v>38</v>
      </c>
      <c r="C34" s="19" t="s">
        <v>13</v>
      </c>
      <c r="D34" s="19" t="s">
        <v>39</v>
      </c>
      <c r="E34" s="51" t="s">
        <v>57</v>
      </c>
      <c r="F34" s="57"/>
      <c r="G34" s="19"/>
      <c r="H34" s="19"/>
      <c r="I34" s="23">
        <f t="shared" ref="I34:Q35" si="17">+I35</f>
        <v>23586.988000000001</v>
      </c>
      <c r="J34" s="23">
        <f t="shared" si="17"/>
        <v>23586.988000000001</v>
      </c>
      <c r="K34" s="23">
        <f t="shared" si="17"/>
        <v>0</v>
      </c>
      <c r="L34" s="23">
        <f t="shared" si="17"/>
        <v>33577.385009999998</v>
      </c>
      <c r="M34" s="23">
        <f t="shared" si="17"/>
        <v>33577.385009999998</v>
      </c>
      <c r="N34" s="23">
        <f t="shared" si="17"/>
        <v>0</v>
      </c>
      <c r="O34" s="23">
        <f t="shared" si="17"/>
        <v>34697.385009999998</v>
      </c>
      <c r="P34" s="24">
        <f t="shared" si="17"/>
        <v>34697.385009999998</v>
      </c>
      <c r="Q34" s="24">
        <f t="shared" si="17"/>
        <v>0</v>
      </c>
    </row>
    <row r="35" spans="1:17" ht="13.6" x14ac:dyDescent="0.25">
      <c r="A35" s="25" t="s">
        <v>25</v>
      </c>
      <c r="B35" s="53" t="s">
        <v>38</v>
      </c>
      <c r="C35" s="27" t="s">
        <v>13</v>
      </c>
      <c r="D35" s="27" t="s">
        <v>39</v>
      </c>
      <c r="E35" s="54" t="s">
        <v>57</v>
      </c>
      <c r="F35" s="55" t="s">
        <v>26</v>
      </c>
      <c r="G35" s="27"/>
      <c r="H35" s="27"/>
      <c r="I35" s="31">
        <f t="shared" si="17"/>
        <v>23586.988000000001</v>
      </c>
      <c r="J35" s="31">
        <f t="shared" si="17"/>
        <v>23586.988000000001</v>
      </c>
      <c r="K35" s="31">
        <f t="shared" si="17"/>
        <v>0</v>
      </c>
      <c r="L35" s="31">
        <f t="shared" si="17"/>
        <v>33577.385009999998</v>
      </c>
      <c r="M35" s="31">
        <f t="shared" si="17"/>
        <v>33577.385009999998</v>
      </c>
      <c r="N35" s="31">
        <f t="shared" si="17"/>
        <v>0</v>
      </c>
      <c r="O35" s="31">
        <f t="shared" si="17"/>
        <v>34697.385009999998</v>
      </c>
      <c r="P35" s="32">
        <f t="shared" si="17"/>
        <v>34697.385009999998</v>
      </c>
      <c r="Q35" s="32">
        <f t="shared" si="17"/>
        <v>0</v>
      </c>
    </row>
    <row r="36" spans="1:17" ht="13.6" x14ac:dyDescent="0.25">
      <c r="A36" s="56" t="s">
        <v>45</v>
      </c>
      <c r="B36" s="53" t="s">
        <v>38</v>
      </c>
      <c r="C36" s="27" t="s">
        <v>13</v>
      </c>
      <c r="D36" s="27" t="s">
        <v>39</v>
      </c>
      <c r="E36" s="54" t="s">
        <v>57</v>
      </c>
      <c r="F36" s="55" t="s">
        <v>28</v>
      </c>
      <c r="G36" s="27" t="s">
        <v>13</v>
      </c>
      <c r="H36" s="27" t="s">
        <v>39</v>
      </c>
      <c r="I36" s="31">
        <f>+J36+K36</f>
        <v>23586.988000000001</v>
      </c>
      <c r="J36" s="31">
        <f>938.51+2852.478+2122.82613+597.3+12000+5075.87387</f>
        <v>23586.988000000001</v>
      </c>
      <c r="K36" s="31"/>
      <c r="L36" s="31">
        <f>+M36+N36</f>
        <v>33577.385009999998</v>
      </c>
      <c r="M36" s="31">
        <f>35035-1457.61499</f>
        <v>33577.385009999998</v>
      </c>
      <c r="N36" s="31"/>
      <c r="O36" s="31">
        <f>+P36+Q36</f>
        <v>34697.385009999998</v>
      </c>
      <c r="P36" s="32">
        <f>36155-1457.61499</f>
        <v>34697.385009999998</v>
      </c>
      <c r="Q36" s="32"/>
    </row>
    <row r="37" spans="1:17" ht="38.75" x14ac:dyDescent="0.2">
      <c r="A37" s="52" t="s">
        <v>43</v>
      </c>
      <c r="B37" s="50" t="s">
        <v>38</v>
      </c>
      <c r="C37" s="19" t="s">
        <v>13</v>
      </c>
      <c r="D37" s="19" t="s">
        <v>39</v>
      </c>
      <c r="E37" s="51" t="s">
        <v>58</v>
      </c>
      <c r="F37" s="57"/>
      <c r="G37" s="19"/>
      <c r="H37" s="19"/>
      <c r="I37" s="23">
        <f t="shared" ref="I37:Q38" si="18">+I38</f>
        <v>22890.9</v>
      </c>
      <c r="J37" s="23">
        <f t="shared" si="18"/>
        <v>0</v>
      </c>
      <c r="K37" s="23">
        <f t="shared" si="18"/>
        <v>22890.9</v>
      </c>
      <c r="L37" s="23">
        <f t="shared" si="18"/>
        <v>54604.5</v>
      </c>
      <c r="M37" s="23">
        <f t="shared" si="18"/>
        <v>0</v>
      </c>
      <c r="N37" s="23">
        <f t="shared" si="18"/>
        <v>54604.5</v>
      </c>
      <c r="O37" s="23">
        <f t="shared" si="18"/>
        <v>54604.5</v>
      </c>
      <c r="P37" s="24">
        <f t="shared" si="18"/>
        <v>0</v>
      </c>
      <c r="Q37" s="24">
        <f t="shared" si="18"/>
        <v>54604.5</v>
      </c>
    </row>
    <row r="38" spans="1:17" ht="13.6" x14ac:dyDescent="0.25">
      <c r="A38" s="25" t="s">
        <v>25</v>
      </c>
      <c r="B38" s="53" t="s">
        <v>38</v>
      </c>
      <c r="C38" s="27" t="s">
        <v>13</v>
      </c>
      <c r="D38" s="27" t="s">
        <v>39</v>
      </c>
      <c r="E38" s="54" t="s">
        <v>58</v>
      </c>
      <c r="F38" s="55" t="s">
        <v>26</v>
      </c>
      <c r="G38" s="27"/>
      <c r="H38" s="27"/>
      <c r="I38" s="31">
        <f t="shared" si="18"/>
        <v>22890.9</v>
      </c>
      <c r="J38" s="31">
        <f t="shared" si="18"/>
        <v>0</v>
      </c>
      <c r="K38" s="31">
        <f t="shared" si="18"/>
        <v>22890.9</v>
      </c>
      <c r="L38" s="31">
        <f t="shared" si="18"/>
        <v>54604.5</v>
      </c>
      <c r="M38" s="31">
        <f t="shared" si="18"/>
        <v>0</v>
      </c>
      <c r="N38" s="31">
        <f t="shared" si="18"/>
        <v>54604.5</v>
      </c>
      <c r="O38" s="31">
        <f t="shared" si="18"/>
        <v>54604.5</v>
      </c>
      <c r="P38" s="29">
        <f t="shared" si="18"/>
        <v>0</v>
      </c>
      <c r="Q38" s="29">
        <f t="shared" si="18"/>
        <v>54604.5</v>
      </c>
    </row>
    <row r="39" spans="1:17" ht="13.6" x14ac:dyDescent="0.25">
      <c r="A39" s="25" t="s">
        <v>45</v>
      </c>
      <c r="B39" s="53" t="s">
        <v>38</v>
      </c>
      <c r="C39" s="27" t="s">
        <v>13</v>
      </c>
      <c r="D39" s="27" t="s">
        <v>39</v>
      </c>
      <c r="E39" s="54" t="s">
        <v>58</v>
      </c>
      <c r="F39" s="37" t="s">
        <v>28</v>
      </c>
      <c r="G39" s="27" t="s">
        <v>13</v>
      </c>
      <c r="H39" s="27" t="s">
        <v>39</v>
      </c>
      <c r="I39" s="31">
        <f>+J39+K39</f>
        <v>22890.9</v>
      </c>
      <c r="J39" s="31"/>
      <c r="K39" s="31">
        <v>22890.9</v>
      </c>
      <c r="L39" s="31">
        <f>+M39+N39</f>
        <v>54604.5</v>
      </c>
      <c r="M39" s="31"/>
      <c r="N39" s="31">
        <v>54604.5</v>
      </c>
      <c r="O39" s="31">
        <f>+P39+Q39</f>
        <v>54604.5</v>
      </c>
      <c r="P39" s="29"/>
      <c r="Q39" s="29">
        <v>54604.5</v>
      </c>
    </row>
    <row r="40" spans="1:17" ht="38.75" x14ac:dyDescent="0.2">
      <c r="A40" s="38" t="s">
        <v>59</v>
      </c>
      <c r="B40" s="50" t="s">
        <v>38</v>
      </c>
      <c r="C40" s="19" t="s">
        <v>13</v>
      </c>
      <c r="D40" s="19" t="s">
        <v>39</v>
      </c>
      <c r="E40" s="51" t="s">
        <v>60</v>
      </c>
      <c r="F40" s="35"/>
      <c r="G40" s="19"/>
      <c r="H40" s="19"/>
      <c r="I40" s="23">
        <f t="shared" ref="I40:Q41" si="19">+I41</f>
        <v>611.05071999999996</v>
      </c>
      <c r="J40" s="23">
        <f t="shared" si="19"/>
        <v>611.05071999999996</v>
      </c>
      <c r="K40" s="23">
        <f t="shared" si="19"/>
        <v>0</v>
      </c>
      <c r="L40" s="23">
        <f t="shared" si="19"/>
        <v>1457.61499</v>
      </c>
      <c r="M40" s="23">
        <f t="shared" si="19"/>
        <v>1457.61499</v>
      </c>
      <c r="N40" s="23">
        <f t="shared" si="19"/>
        <v>0</v>
      </c>
      <c r="O40" s="23">
        <f t="shared" si="19"/>
        <v>1457.61499</v>
      </c>
      <c r="P40" s="58">
        <f t="shared" si="19"/>
        <v>1457.61499</v>
      </c>
      <c r="Q40" s="24">
        <f t="shared" si="19"/>
        <v>0</v>
      </c>
    </row>
    <row r="41" spans="1:17" ht="13.6" x14ac:dyDescent="0.25">
      <c r="A41" s="25" t="s">
        <v>25</v>
      </c>
      <c r="B41" s="53" t="s">
        <v>38</v>
      </c>
      <c r="C41" s="27" t="s">
        <v>13</v>
      </c>
      <c r="D41" s="27" t="s">
        <v>39</v>
      </c>
      <c r="E41" s="54" t="s">
        <v>60</v>
      </c>
      <c r="F41" s="55" t="s">
        <v>26</v>
      </c>
      <c r="G41" s="27"/>
      <c r="H41" s="27"/>
      <c r="I41" s="31">
        <f t="shared" si="19"/>
        <v>611.05071999999996</v>
      </c>
      <c r="J41" s="31">
        <f t="shared" si="19"/>
        <v>611.05071999999996</v>
      </c>
      <c r="K41" s="31">
        <f t="shared" si="19"/>
        <v>0</v>
      </c>
      <c r="L41" s="31">
        <f t="shared" si="19"/>
        <v>1457.61499</v>
      </c>
      <c r="M41" s="31">
        <f t="shared" si="19"/>
        <v>1457.61499</v>
      </c>
      <c r="N41" s="31">
        <f t="shared" si="19"/>
        <v>0</v>
      </c>
      <c r="O41" s="31">
        <f t="shared" si="19"/>
        <v>1457.61499</v>
      </c>
      <c r="P41" s="59">
        <f t="shared" si="19"/>
        <v>1457.61499</v>
      </c>
      <c r="Q41" s="29">
        <f t="shared" si="19"/>
        <v>0</v>
      </c>
    </row>
    <row r="42" spans="1:17" ht="13.6" x14ac:dyDescent="0.25">
      <c r="A42" s="25" t="s">
        <v>45</v>
      </c>
      <c r="B42" s="53" t="s">
        <v>38</v>
      </c>
      <c r="C42" s="27" t="s">
        <v>13</v>
      </c>
      <c r="D42" s="27" t="s">
        <v>39</v>
      </c>
      <c r="E42" s="54" t="s">
        <v>60</v>
      </c>
      <c r="F42" s="55" t="s">
        <v>28</v>
      </c>
      <c r="G42" s="27" t="s">
        <v>13</v>
      </c>
      <c r="H42" s="27" t="s">
        <v>39</v>
      </c>
      <c r="I42" s="31">
        <f>+J42+K42</f>
        <v>611.05071999999996</v>
      </c>
      <c r="J42" s="31">
        <f>389.012+222.03872</f>
        <v>611.05071999999996</v>
      </c>
      <c r="K42" s="31"/>
      <c r="L42" s="31">
        <f>+M42+N42</f>
        <v>1457.61499</v>
      </c>
      <c r="M42" s="31">
        <v>1457.61499</v>
      </c>
      <c r="N42" s="31"/>
      <c r="O42" s="31">
        <f>+P42+Q42</f>
        <v>1457.61499</v>
      </c>
      <c r="P42" s="59">
        <v>1457.61499</v>
      </c>
      <c r="Q42" s="29"/>
    </row>
    <row r="43" spans="1:17" ht="13.6" x14ac:dyDescent="0.25">
      <c r="A43" s="60" t="s">
        <v>61</v>
      </c>
      <c r="B43" s="61">
        <v>700</v>
      </c>
      <c r="C43" s="46" t="s">
        <v>62</v>
      </c>
      <c r="D43" s="46" t="s">
        <v>63</v>
      </c>
      <c r="E43" s="62" t="s">
        <v>64</v>
      </c>
      <c r="F43" s="63"/>
      <c r="G43" s="46"/>
      <c r="H43" s="46"/>
      <c r="I43" s="17">
        <f>+I44+I52+I56+I60+I66+I76</f>
        <v>140757.06611999997</v>
      </c>
      <c r="J43" s="17">
        <f t="shared" ref="J43:Q43" si="20">+J44+J52+J56+J60+J66+J76</f>
        <v>130111.76612000001</v>
      </c>
      <c r="K43" s="17">
        <f t="shared" si="20"/>
        <v>10645.3</v>
      </c>
      <c r="L43" s="17">
        <f t="shared" si="20"/>
        <v>0</v>
      </c>
      <c r="M43" s="17">
        <f t="shared" si="20"/>
        <v>0</v>
      </c>
      <c r="N43" s="17">
        <f t="shared" si="20"/>
        <v>0</v>
      </c>
      <c r="O43" s="17">
        <f t="shared" si="20"/>
        <v>0</v>
      </c>
      <c r="P43" s="17">
        <f t="shared" si="20"/>
        <v>0</v>
      </c>
      <c r="Q43" s="17">
        <f t="shared" si="20"/>
        <v>0</v>
      </c>
    </row>
    <row r="44" spans="1:17" x14ac:dyDescent="0.2">
      <c r="A44" s="49" t="s">
        <v>65</v>
      </c>
      <c r="B44" s="4">
        <v>700</v>
      </c>
      <c r="C44" s="19" t="s">
        <v>62</v>
      </c>
      <c r="D44" s="19" t="s">
        <v>63</v>
      </c>
      <c r="E44" s="64" t="s">
        <v>66</v>
      </c>
      <c r="F44" s="57"/>
      <c r="G44" s="19"/>
      <c r="H44" s="19"/>
      <c r="I44" s="23">
        <f>+I45</f>
        <v>93853.2</v>
      </c>
      <c r="J44" s="23">
        <f t="shared" ref="J44:Q44" si="21">+J45</f>
        <v>93853.2</v>
      </c>
      <c r="K44" s="23">
        <f t="shared" si="21"/>
        <v>0</v>
      </c>
      <c r="L44" s="23">
        <f t="shared" si="21"/>
        <v>0</v>
      </c>
      <c r="M44" s="23">
        <f t="shared" si="21"/>
        <v>0</v>
      </c>
      <c r="N44" s="23">
        <f t="shared" si="21"/>
        <v>0</v>
      </c>
      <c r="O44" s="23">
        <f t="shared" si="21"/>
        <v>0</v>
      </c>
      <c r="P44" s="23">
        <f t="shared" si="21"/>
        <v>0</v>
      </c>
      <c r="Q44" s="23">
        <f t="shared" si="21"/>
        <v>0</v>
      </c>
    </row>
    <row r="45" spans="1:17" ht="25.85" x14ac:dyDescent="0.2">
      <c r="A45" s="18" t="s">
        <v>67</v>
      </c>
      <c r="B45" s="4">
        <v>700</v>
      </c>
      <c r="C45" s="19" t="s">
        <v>62</v>
      </c>
      <c r="D45" s="19" t="s">
        <v>63</v>
      </c>
      <c r="E45" s="21" t="s">
        <v>68</v>
      </c>
      <c r="F45" s="40"/>
      <c r="G45" s="19"/>
      <c r="H45" s="19"/>
      <c r="I45" s="23">
        <f>+I46+I48+I50</f>
        <v>93853.2</v>
      </c>
      <c r="J45" s="23">
        <f t="shared" ref="J45:Q45" si="22">+J46+J48+J50</f>
        <v>93853.2</v>
      </c>
      <c r="K45" s="23">
        <f t="shared" si="22"/>
        <v>0</v>
      </c>
      <c r="L45" s="23">
        <f t="shared" si="22"/>
        <v>0</v>
      </c>
      <c r="M45" s="23">
        <f t="shared" si="22"/>
        <v>0</v>
      </c>
      <c r="N45" s="23">
        <f t="shared" si="22"/>
        <v>0</v>
      </c>
      <c r="O45" s="23">
        <f t="shared" si="22"/>
        <v>0</v>
      </c>
      <c r="P45" s="23">
        <f t="shared" si="22"/>
        <v>0</v>
      </c>
      <c r="Q45" s="23">
        <f t="shared" si="22"/>
        <v>0</v>
      </c>
    </row>
    <row r="46" spans="1:17" ht="40.75" x14ac:dyDescent="0.25">
      <c r="A46" s="25" t="s">
        <v>33</v>
      </c>
      <c r="B46" s="26">
        <v>700</v>
      </c>
      <c r="C46" s="27" t="s">
        <v>62</v>
      </c>
      <c r="D46" s="27" t="s">
        <v>63</v>
      </c>
      <c r="E46" s="29" t="s">
        <v>68</v>
      </c>
      <c r="F46" s="37" t="s">
        <v>69</v>
      </c>
      <c r="G46" s="27"/>
      <c r="H46" s="27"/>
      <c r="I46" s="31">
        <f t="shared" ref="I46:Q46" si="23">+I47</f>
        <v>84074.856360000005</v>
      </c>
      <c r="J46" s="31">
        <f t="shared" si="23"/>
        <v>84074.856360000005</v>
      </c>
      <c r="K46" s="31">
        <f t="shared" si="23"/>
        <v>0</v>
      </c>
      <c r="L46" s="31">
        <f t="shared" si="23"/>
        <v>0</v>
      </c>
      <c r="M46" s="31">
        <f t="shared" si="23"/>
        <v>0</v>
      </c>
      <c r="N46" s="31">
        <f t="shared" si="23"/>
        <v>0</v>
      </c>
      <c r="O46" s="31">
        <f t="shared" si="23"/>
        <v>0</v>
      </c>
      <c r="P46" s="29">
        <f t="shared" si="23"/>
        <v>0</v>
      </c>
      <c r="Q46" s="29">
        <f t="shared" si="23"/>
        <v>0</v>
      </c>
    </row>
    <row r="47" spans="1:17" ht="13.6" x14ac:dyDescent="0.25">
      <c r="A47" s="25" t="s">
        <v>70</v>
      </c>
      <c r="B47" s="26">
        <v>700</v>
      </c>
      <c r="C47" s="27" t="s">
        <v>62</v>
      </c>
      <c r="D47" s="27" t="s">
        <v>63</v>
      </c>
      <c r="E47" s="29" t="s">
        <v>68</v>
      </c>
      <c r="F47" s="37" t="s">
        <v>71</v>
      </c>
      <c r="G47" s="27" t="s">
        <v>62</v>
      </c>
      <c r="H47" s="27" t="s">
        <v>63</v>
      </c>
      <c r="I47" s="31">
        <f>+J47+K47</f>
        <v>84074.856360000005</v>
      </c>
      <c r="J47" s="31">
        <f>84074.85636</f>
        <v>84074.856360000005</v>
      </c>
      <c r="K47" s="31"/>
      <c r="L47" s="31">
        <f>+M47+N47</f>
        <v>0</v>
      </c>
      <c r="M47" s="31"/>
      <c r="N47" s="31"/>
      <c r="O47" s="31">
        <f>+P47+Q47</f>
        <v>0</v>
      </c>
      <c r="P47" s="29"/>
      <c r="Q47" s="29"/>
    </row>
    <row r="48" spans="1:17" ht="13.6" x14ac:dyDescent="0.25">
      <c r="A48" s="25" t="s">
        <v>25</v>
      </c>
      <c r="B48" s="26">
        <v>700</v>
      </c>
      <c r="C48" s="27" t="s">
        <v>62</v>
      </c>
      <c r="D48" s="27" t="s">
        <v>63</v>
      </c>
      <c r="E48" s="29" t="s">
        <v>68</v>
      </c>
      <c r="F48" s="65">
        <v>200</v>
      </c>
      <c r="G48" s="27"/>
      <c r="H48" s="27"/>
      <c r="I48" s="31">
        <f t="shared" ref="I48:Q48" si="24">+I49</f>
        <v>9772.4436399999995</v>
      </c>
      <c r="J48" s="31">
        <f t="shared" si="24"/>
        <v>9772.4436399999995</v>
      </c>
      <c r="K48" s="31">
        <f t="shared" si="24"/>
        <v>0</v>
      </c>
      <c r="L48" s="31">
        <f t="shared" si="24"/>
        <v>0</v>
      </c>
      <c r="M48" s="31">
        <f t="shared" si="24"/>
        <v>0</v>
      </c>
      <c r="N48" s="31">
        <f t="shared" si="24"/>
        <v>0</v>
      </c>
      <c r="O48" s="31">
        <f t="shared" si="24"/>
        <v>0</v>
      </c>
      <c r="P48" s="29">
        <f t="shared" si="24"/>
        <v>0</v>
      </c>
      <c r="Q48" s="29">
        <f t="shared" si="24"/>
        <v>0</v>
      </c>
    </row>
    <row r="49" spans="1:17" ht="13.6" x14ac:dyDescent="0.25">
      <c r="A49" s="25" t="s">
        <v>45</v>
      </c>
      <c r="B49" s="26">
        <v>700</v>
      </c>
      <c r="C49" s="27" t="s">
        <v>62</v>
      </c>
      <c r="D49" s="27" t="s">
        <v>63</v>
      </c>
      <c r="E49" s="29" t="s">
        <v>68</v>
      </c>
      <c r="F49" s="65">
        <v>240</v>
      </c>
      <c r="G49" s="27" t="s">
        <v>62</v>
      </c>
      <c r="H49" s="27" t="s">
        <v>63</v>
      </c>
      <c r="I49" s="31">
        <f>+J49+K49</f>
        <v>9772.4436399999995</v>
      </c>
      <c r="J49" s="31">
        <f>9872.44364-100</f>
        <v>9772.4436399999995</v>
      </c>
      <c r="K49" s="31"/>
      <c r="L49" s="31">
        <f>+M49+N49</f>
        <v>0</v>
      </c>
      <c r="M49" s="31"/>
      <c r="N49" s="31"/>
      <c r="O49" s="31">
        <f>+P49+Q49</f>
        <v>0</v>
      </c>
      <c r="P49" s="29"/>
      <c r="Q49" s="29"/>
    </row>
    <row r="50" spans="1:17" ht="13.6" x14ac:dyDescent="0.25">
      <c r="A50" s="25" t="s">
        <v>19</v>
      </c>
      <c r="B50" s="26">
        <v>700</v>
      </c>
      <c r="C50" s="27" t="s">
        <v>62</v>
      </c>
      <c r="D50" s="27" t="s">
        <v>63</v>
      </c>
      <c r="E50" s="29" t="s">
        <v>68</v>
      </c>
      <c r="F50" s="42">
        <v>800</v>
      </c>
      <c r="G50" s="27"/>
      <c r="H50" s="27"/>
      <c r="I50" s="31">
        <f t="shared" ref="I50:Q50" si="25">+I51</f>
        <v>5.9</v>
      </c>
      <c r="J50" s="31">
        <f t="shared" si="25"/>
        <v>5.9</v>
      </c>
      <c r="K50" s="31">
        <f t="shared" si="25"/>
        <v>0</v>
      </c>
      <c r="L50" s="31">
        <f t="shared" si="25"/>
        <v>0</v>
      </c>
      <c r="M50" s="31">
        <f t="shared" si="25"/>
        <v>0</v>
      </c>
      <c r="N50" s="31">
        <f t="shared" si="25"/>
        <v>0</v>
      </c>
      <c r="O50" s="31">
        <f t="shared" si="25"/>
        <v>0</v>
      </c>
      <c r="P50" s="29">
        <f t="shared" si="25"/>
        <v>0</v>
      </c>
      <c r="Q50" s="29">
        <f t="shared" si="25"/>
        <v>0</v>
      </c>
    </row>
    <row r="51" spans="1:17" ht="13.6" x14ac:dyDescent="0.25">
      <c r="A51" s="25" t="s">
        <v>72</v>
      </c>
      <c r="B51" s="26">
        <v>700</v>
      </c>
      <c r="C51" s="27" t="s">
        <v>62</v>
      </c>
      <c r="D51" s="27" t="s">
        <v>63</v>
      </c>
      <c r="E51" s="29" t="s">
        <v>68</v>
      </c>
      <c r="F51" s="42">
        <v>850</v>
      </c>
      <c r="G51" s="27" t="s">
        <v>62</v>
      </c>
      <c r="H51" s="27" t="s">
        <v>63</v>
      </c>
      <c r="I51" s="31">
        <f>+J51+K51</f>
        <v>5.9</v>
      </c>
      <c r="J51" s="31">
        <f>3.3+1.6+1</f>
        <v>5.9</v>
      </c>
      <c r="K51" s="31"/>
      <c r="L51" s="31">
        <f>+M51+N51</f>
        <v>0</v>
      </c>
      <c r="M51" s="31"/>
      <c r="N51" s="31"/>
      <c r="O51" s="31">
        <f>+P51+Q51</f>
        <v>0</v>
      </c>
      <c r="P51" s="29"/>
      <c r="Q51" s="29"/>
    </row>
    <row r="52" spans="1:17" ht="15.65" x14ac:dyDescent="0.2">
      <c r="A52" s="34" t="s">
        <v>73</v>
      </c>
      <c r="B52" s="66">
        <v>700</v>
      </c>
      <c r="C52" s="67">
        <v>8</v>
      </c>
      <c r="D52" s="67">
        <v>1</v>
      </c>
      <c r="E52" s="68" t="s">
        <v>74</v>
      </c>
      <c r="F52" s="69"/>
      <c r="G52" s="67"/>
      <c r="H52" s="67"/>
      <c r="I52" s="70">
        <f t="shared" ref="I52:I54" si="26">+I53</f>
        <v>512.423</v>
      </c>
      <c r="J52" s="70">
        <f t="shared" ref="J52:Q58" si="27">+J53</f>
        <v>13.323</v>
      </c>
      <c r="K52" s="70">
        <f t="shared" si="27"/>
        <v>499.1</v>
      </c>
      <c r="L52" s="70">
        <f t="shared" si="27"/>
        <v>0</v>
      </c>
      <c r="M52" s="70">
        <f t="shared" si="27"/>
        <v>0</v>
      </c>
      <c r="N52" s="70">
        <f t="shared" si="27"/>
        <v>0</v>
      </c>
      <c r="O52" s="70">
        <f t="shared" si="27"/>
        <v>0</v>
      </c>
      <c r="P52" s="70">
        <f t="shared" si="27"/>
        <v>0</v>
      </c>
      <c r="Q52" s="70">
        <f t="shared" si="27"/>
        <v>0</v>
      </c>
    </row>
    <row r="53" spans="1:17" x14ac:dyDescent="0.2">
      <c r="A53" s="18" t="s">
        <v>75</v>
      </c>
      <c r="B53" s="4">
        <v>700</v>
      </c>
      <c r="C53" s="19" t="s">
        <v>62</v>
      </c>
      <c r="D53" s="19" t="s">
        <v>63</v>
      </c>
      <c r="E53" s="50" t="s">
        <v>76</v>
      </c>
      <c r="F53" s="40"/>
      <c r="G53" s="19"/>
      <c r="H53" s="19"/>
      <c r="I53" s="23">
        <f t="shared" si="26"/>
        <v>512.423</v>
      </c>
      <c r="J53" s="23">
        <f t="shared" si="27"/>
        <v>13.323</v>
      </c>
      <c r="K53" s="23">
        <f t="shared" si="27"/>
        <v>499.1</v>
      </c>
      <c r="L53" s="23">
        <f t="shared" si="27"/>
        <v>0</v>
      </c>
      <c r="M53" s="23">
        <f t="shared" si="27"/>
        <v>0</v>
      </c>
      <c r="N53" s="23">
        <f t="shared" si="27"/>
        <v>0</v>
      </c>
      <c r="O53" s="23">
        <f t="shared" si="27"/>
        <v>0</v>
      </c>
      <c r="P53" s="24">
        <f t="shared" si="27"/>
        <v>0</v>
      </c>
      <c r="Q53" s="24">
        <f t="shared" si="27"/>
        <v>0</v>
      </c>
    </row>
    <row r="54" spans="1:17" ht="13.6" x14ac:dyDescent="0.25">
      <c r="A54" s="25" t="s">
        <v>25</v>
      </c>
      <c r="B54" s="26">
        <v>700</v>
      </c>
      <c r="C54" s="27" t="s">
        <v>62</v>
      </c>
      <c r="D54" s="27" t="s">
        <v>63</v>
      </c>
      <c r="E54" s="53" t="s">
        <v>76</v>
      </c>
      <c r="F54" s="42">
        <v>200</v>
      </c>
      <c r="G54" s="27"/>
      <c r="H54" s="27"/>
      <c r="I54" s="31">
        <f t="shared" si="26"/>
        <v>512.423</v>
      </c>
      <c r="J54" s="31">
        <f t="shared" si="27"/>
        <v>13.323</v>
      </c>
      <c r="K54" s="31">
        <f t="shared" si="27"/>
        <v>499.1</v>
      </c>
      <c r="L54" s="31">
        <f t="shared" si="27"/>
        <v>0</v>
      </c>
      <c r="M54" s="31">
        <f t="shared" si="27"/>
        <v>0</v>
      </c>
      <c r="N54" s="31">
        <f t="shared" si="27"/>
        <v>0</v>
      </c>
      <c r="O54" s="31">
        <f t="shared" si="27"/>
        <v>0</v>
      </c>
      <c r="P54" s="32">
        <f t="shared" si="27"/>
        <v>0</v>
      </c>
      <c r="Q54" s="32">
        <f t="shared" si="27"/>
        <v>0</v>
      </c>
    </row>
    <row r="55" spans="1:17" ht="13.6" x14ac:dyDescent="0.25">
      <c r="A55" s="25" t="s">
        <v>45</v>
      </c>
      <c r="B55" s="26">
        <v>700</v>
      </c>
      <c r="C55" s="27" t="s">
        <v>62</v>
      </c>
      <c r="D55" s="27" t="s">
        <v>63</v>
      </c>
      <c r="E55" s="53" t="s">
        <v>76</v>
      </c>
      <c r="F55" s="42">
        <v>240</v>
      </c>
      <c r="G55" s="27" t="s">
        <v>62</v>
      </c>
      <c r="H55" s="27" t="s">
        <v>63</v>
      </c>
      <c r="I55" s="31">
        <f>+J55+K55</f>
        <v>512.423</v>
      </c>
      <c r="J55" s="31">
        <v>13.323</v>
      </c>
      <c r="K55" s="31">
        <v>499.1</v>
      </c>
      <c r="L55" s="31">
        <f>+M55+N55</f>
        <v>0</v>
      </c>
      <c r="M55" s="31"/>
      <c r="N55" s="31"/>
      <c r="O55" s="31">
        <f>+P55+Q55</f>
        <v>0</v>
      </c>
      <c r="P55" s="29"/>
      <c r="Q55" s="29"/>
    </row>
    <row r="56" spans="1:17" ht="25.85" x14ac:dyDescent="0.25">
      <c r="A56" s="18" t="s">
        <v>77</v>
      </c>
      <c r="B56" s="4">
        <v>700</v>
      </c>
      <c r="C56" s="27" t="s">
        <v>62</v>
      </c>
      <c r="D56" s="27" t="s">
        <v>63</v>
      </c>
      <c r="E56" s="21" t="s">
        <v>78</v>
      </c>
      <c r="F56" s="71"/>
      <c r="G56" s="27"/>
      <c r="H56" s="27"/>
      <c r="I56" s="23">
        <f t="shared" ref="I56:I58" si="28">+I57</f>
        <v>35180.400000000001</v>
      </c>
      <c r="J56" s="23">
        <f t="shared" si="27"/>
        <v>35180.400000000001</v>
      </c>
      <c r="K56" s="23">
        <f t="shared" si="27"/>
        <v>0</v>
      </c>
      <c r="L56" s="23">
        <f t="shared" si="27"/>
        <v>0</v>
      </c>
      <c r="M56" s="23">
        <f t="shared" si="27"/>
        <v>0</v>
      </c>
      <c r="N56" s="23">
        <f t="shared" si="27"/>
        <v>0</v>
      </c>
      <c r="O56" s="23">
        <f t="shared" si="27"/>
        <v>0</v>
      </c>
      <c r="P56" s="23">
        <f t="shared" si="27"/>
        <v>0</v>
      </c>
      <c r="Q56" s="23">
        <f t="shared" si="27"/>
        <v>0</v>
      </c>
    </row>
    <row r="57" spans="1:17" ht="25.85" x14ac:dyDescent="0.25">
      <c r="A57" s="18" t="s">
        <v>79</v>
      </c>
      <c r="B57" s="4">
        <v>700</v>
      </c>
      <c r="C57" s="27" t="s">
        <v>62</v>
      </c>
      <c r="D57" s="27" t="s">
        <v>63</v>
      </c>
      <c r="E57" s="21" t="s">
        <v>80</v>
      </c>
      <c r="F57" s="40"/>
      <c r="G57" s="27"/>
      <c r="H57" s="27"/>
      <c r="I57" s="23">
        <f t="shared" si="28"/>
        <v>35180.400000000001</v>
      </c>
      <c r="J57" s="23">
        <f t="shared" si="27"/>
        <v>35180.400000000001</v>
      </c>
      <c r="K57" s="23">
        <f t="shared" si="27"/>
        <v>0</v>
      </c>
      <c r="L57" s="23">
        <f t="shared" si="27"/>
        <v>0</v>
      </c>
      <c r="M57" s="23">
        <f t="shared" si="27"/>
        <v>0</v>
      </c>
      <c r="N57" s="23">
        <f t="shared" si="27"/>
        <v>0</v>
      </c>
      <c r="O57" s="23">
        <f t="shared" si="27"/>
        <v>0</v>
      </c>
      <c r="P57" s="24">
        <f t="shared" si="27"/>
        <v>0</v>
      </c>
      <c r="Q57" s="24">
        <f t="shared" si="27"/>
        <v>0</v>
      </c>
    </row>
    <row r="58" spans="1:17" ht="27.2" x14ac:dyDescent="0.25">
      <c r="A58" s="25" t="s">
        <v>81</v>
      </c>
      <c r="B58" s="26">
        <v>700</v>
      </c>
      <c r="C58" s="27" t="s">
        <v>62</v>
      </c>
      <c r="D58" s="27" t="s">
        <v>63</v>
      </c>
      <c r="E58" s="29" t="s">
        <v>80</v>
      </c>
      <c r="F58" s="42">
        <v>600</v>
      </c>
      <c r="G58" s="27"/>
      <c r="H58" s="27"/>
      <c r="I58" s="31">
        <f t="shared" si="28"/>
        <v>35180.400000000001</v>
      </c>
      <c r="J58" s="31">
        <f t="shared" si="27"/>
        <v>35180.400000000001</v>
      </c>
      <c r="K58" s="31">
        <f t="shared" si="27"/>
        <v>0</v>
      </c>
      <c r="L58" s="31">
        <f t="shared" si="27"/>
        <v>0</v>
      </c>
      <c r="M58" s="31">
        <f t="shared" si="27"/>
        <v>0</v>
      </c>
      <c r="N58" s="31">
        <f t="shared" si="27"/>
        <v>0</v>
      </c>
      <c r="O58" s="31">
        <f t="shared" si="27"/>
        <v>0</v>
      </c>
      <c r="P58" s="29">
        <f t="shared" si="27"/>
        <v>0</v>
      </c>
      <c r="Q58" s="29">
        <f t="shared" si="27"/>
        <v>0</v>
      </c>
    </row>
    <row r="59" spans="1:17" ht="13.6" x14ac:dyDescent="0.25">
      <c r="A59" s="25" t="s">
        <v>82</v>
      </c>
      <c r="B59" s="26">
        <v>700</v>
      </c>
      <c r="C59" s="27" t="s">
        <v>62</v>
      </c>
      <c r="D59" s="27" t="s">
        <v>63</v>
      </c>
      <c r="E59" s="29" t="s">
        <v>80</v>
      </c>
      <c r="F59" s="42">
        <v>610</v>
      </c>
      <c r="G59" s="27" t="s">
        <v>62</v>
      </c>
      <c r="H59" s="27" t="s">
        <v>63</v>
      </c>
      <c r="I59" s="31">
        <f>+J59+K59</f>
        <v>35180.400000000001</v>
      </c>
      <c r="J59" s="31">
        <f>35180.4</f>
        <v>35180.400000000001</v>
      </c>
      <c r="K59" s="31"/>
      <c r="L59" s="31">
        <f>+M59+N59</f>
        <v>0</v>
      </c>
      <c r="M59" s="31"/>
      <c r="N59" s="31"/>
      <c r="O59" s="31">
        <f>+P59+Q59</f>
        <v>0</v>
      </c>
      <c r="P59" s="29"/>
      <c r="Q59" s="29"/>
    </row>
    <row r="60" spans="1:17" ht="25.85" x14ac:dyDescent="0.2">
      <c r="A60" s="18" t="s">
        <v>83</v>
      </c>
      <c r="B60" s="4">
        <v>700</v>
      </c>
      <c r="C60" s="19" t="s">
        <v>62</v>
      </c>
      <c r="D60" s="19" t="s">
        <v>63</v>
      </c>
      <c r="E60" s="21" t="s">
        <v>84</v>
      </c>
      <c r="F60" s="71"/>
      <c r="G60" s="19"/>
      <c r="H60" s="19"/>
      <c r="I60" s="23">
        <f t="shared" ref="I60:Q60" si="29">+I61</f>
        <v>794</v>
      </c>
      <c r="J60" s="23">
        <f t="shared" si="29"/>
        <v>794</v>
      </c>
      <c r="K60" s="23">
        <f t="shared" si="29"/>
        <v>0</v>
      </c>
      <c r="L60" s="23">
        <f t="shared" si="29"/>
        <v>0</v>
      </c>
      <c r="M60" s="23">
        <f t="shared" si="29"/>
        <v>0</v>
      </c>
      <c r="N60" s="23">
        <f t="shared" si="29"/>
        <v>0</v>
      </c>
      <c r="O60" s="23">
        <f t="shared" si="29"/>
        <v>0</v>
      </c>
      <c r="P60" s="24">
        <f t="shared" si="29"/>
        <v>0</v>
      </c>
      <c r="Q60" s="24">
        <f t="shared" si="29"/>
        <v>0</v>
      </c>
    </row>
    <row r="61" spans="1:17" ht="25.85" x14ac:dyDescent="0.2">
      <c r="A61" s="18" t="s">
        <v>85</v>
      </c>
      <c r="B61" s="4">
        <v>700</v>
      </c>
      <c r="C61" s="19" t="s">
        <v>62</v>
      </c>
      <c r="D61" s="19" t="s">
        <v>63</v>
      </c>
      <c r="E61" s="21" t="s">
        <v>86</v>
      </c>
      <c r="F61" s="71"/>
      <c r="G61" s="19"/>
      <c r="H61" s="19"/>
      <c r="I61" s="23">
        <f t="shared" ref="I61:Q61" si="30">+I62+I64</f>
        <v>794</v>
      </c>
      <c r="J61" s="23">
        <f t="shared" si="30"/>
        <v>794</v>
      </c>
      <c r="K61" s="23">
        <f t="shared" si="30"/>
        <v>0</v>
      </c>
      <c r="L61" s="23">
        <f t="shared" si="30"/>
        <v>0</v>
      </c>
      <c r="M61" s="23">
        <f t="shared" si="30"/>
        <v>0</v>
      </c>
      <c r="N61" s="23">
        <f t="shared" si="30"/>
        <v>0</v>
      </c>
      <c r="O61" s="23">
        <f t="shared" si="30"/>
        <v>0</v>
      </c>
      <c r="P61" s="24">
        <f t="shared" si="30"/>
        <v>0</v>
      </c>
      <c r="Q61" s="24">
        <f t="shared" si="30"/>
        <v>0</v>
      </c>
    </row>
    <row r="62" spans="1:17" ht="30.25" customHeight="1" x14ac:dyDescent="0.25">
      <c r="A62" s="25" t="s">
        <v>25</v>
      </c>
      <c r="B62" s="26">
        <v>700</v>
      </c>
      <c r="C62" s="27" t="s">
        <v>62</v>
      </c>
      <c r="D62" s="27" t="s">
        <v>63</v>
      </c>
      <c r="E62" s="29" t="s">
        <v>86</v>
      </c>
      <c r="F62" s="42">
        <v>200</v>
      </c>
      <c r="G62" s="27"/>
      <c r="H62" s="27"/>
      <c r="I62" s="31">
        <f t="shared" ref="I62:Q62" si="31">+I63</f>
        <v>100</v>
      </c>
      <c r="J62" s="31">
        <f t="shared" si="31"/>
        <v>100</v>
      </c>
      <c r="K62" s="31">
        <f t="shared" si="31"/>
        <v>0</v>
      </c>
      <c r="L62" s="31">
        <f t="shared" si="31"/>
        <v>0</v>
      </c>
      <c r="M62" s="31">
        <f t="shared" si="31"/>
        <v>0</v>
      </c>
      <c r="N62" s="31">
        <f t="shared" si="31"/>
        <v>0</v>
      </c>
      <c r="O62" s="31">
        <f t="shared" si="31"/>
        <v>0</v>
      </c>
      <c r="P62" s="32">
        <f t="shared" si="31"/>
        <v>0</v>
      </c>
      <c r="Q62" s="32">
        <f t="shared" si="31"/>
        <v>0</v>
      </c>
    </row>
    <row r="63" spans="1:17" ht="13.6" x14ac:dyDescent="0.25">
      <c r="A63" s="25" t="s">
        <v>45</v>
      </c>
      <c r="B63" s="26">
        <v>700</v>
      </c>
      <c r="C63" s="27" t="s">
        <v>62</v>
      </c>
      <c r="D63" s="27" t="s">
        <v>63</v>
      </c>
      <c r="E63" s="29" t="s">
        <v>86</v>
      </c>
      <c r="F63" s="42">
        <v>240</v>
      </c>
      <c r="G63" s="27" t="s">
        <v>62</v>
      </c>
      <c r="H63" s="27" t="s">
        <v>63</v>
      </c>
      <c r="I63" s="31">
        <f>+J63+K63</f>
        <v>100</v>
      </c>
      <c r="J63" s="31">
        <v>100</v>
      </c>
      <c r="K63" s="31"/>
      <c r="L63" s="31">
        <f>+M63+N63</f>
        <v>0</v>
      </c>
      <c r="M63" s="31"/>
      <c r="N63" s="31"/>
      <c r="O63" s="31">
        <f>+P63+Q63</f>
        <v>0</v>
      </c>
      <c r="P63" s="29"/>
      <c r="Q63" s="29"/>
    </row>
    <row r="64" spans="1:17" ht="27.2" x14ac:dyDescent="0.25">
      <c r="A64" s="25" t="s">
        <v>81</v>
      </c>
      <c r="B64" s="26">
        <v>700</v>
      </c>
      <c r="C64" s="27" t="s">
        <v>62</v>
      </c>
      <c r="D64" s="27" t="s">
        <v>63</v>
      </c>
      <c r="E64" s="29" t="s">
        <v>86</v>
      </c>
      <c r="F64" s="42">
        <v>600</v>
      </c>
      <c r="G64" s="27"/>
      <c r="H64" s="27"/>
      <c r="I64" s="31">
        <f t="shared" ref="I64:Q64" si="32">+I65</f>
        <v>694</v>
      </c>
      <c r="J64" s="31">
        <f t="shared" si="32"/>
        <v>694</v>
      </c>
      <c r="K64" s="31">
        <f t="shared" si="32"/>
        <v>0</v>
      </c>
      <c r="L64" s="31">
        <f t="shared" si="32"/>
        <v>0</v>
      </c>
      <c r="M64" s="31">
        <f t="shared" si="32"/>
        <v>0</v>
      </c>
      <c r="N64" s="31">
        <f t="shared" si="32"/>
        <v>0</v>
      </c>
      <c r="O64" s="31">
        <f t="shared" si="32"/>
        <v>0</v>
      </c>
      <c r="P64" s="32">
        <f t="shared" si="32"/>
        <v>0</v>
      </c>
      <c r="Q64" s="32">
        <f t="shared" si="32"/>
        <v>0</v>
      </c>
    </row>
    <row r="65" spans="1:17" ht="13.6" x14ac:dyDescent="0.25">
      <c r="A65" s="25" t="s">
        <v>82</v>
      </c>
      <c r="B65" s="26">
        <v>700</v>
      </c>
      <c r="C65" s="27" t="s">
        <v>62</v>
      </c>
      <c r="D65" s="27" t="s">
        <v>63</v>
      </c>
      <c r="E65" s="29" t="s">
        <v>86</v>
      </c>
      <c r="F65" s="65">
        <v>610</v>
      </c>
      <c r="G65" s="27" t="s">
        <v>62</v>
      </c>
      <c r="H65" s="27" t="s">
        <v>63</v>
      </c>
      <c r="I65" s="31">
        <f>+J65+K65</f>
        <v>694</v>
      </c>
      <c r="J65" s="31">
        <v>694</v>
      </c>
      <c r="K65" s="31"/>
      <c r="L65" s="31">
        <f>+M65+N65</f>
        <v>0</v>
      </c>
      <c r="M65" s="31"/>
      <c r="N65" s="31"/>
      <c r="O65" s="31">
        <f>+P65+Q65</f>
        <v>0</v>
      </c>
      <c r="P65" s="29"/>
      <c r="Q65" s="29"/>
    </row>
    <row r="66" spans="1:17" ht="25.85" x14ac:dyDescent="0.2">
      <c r="A66" s="18" t="s">
        <v>87</v>
      </c>
      <c r="B66" s="4">
        <v>700</v>
      </c>
      <c r="C66" s="19" t="s">
        <v>62</v>
      </c>
      <c r="D66" s="19" t="s">
        <v>63</v>
      </c>
      <c r="E66" s="21" t="s">
        <v>88</v>
      </c>
      <c r="F66" s="71"/>
      <c r="G66" s="19"/>
      <c r="H66" s="19"/>
      <c r="I66" s="23">
        <f t="shared" ref="I66:Q67" si="33">+I67</f>
        <v>2532.0328499999996</v>
      </c>
      <c r="J66" s="23">
        <f t="shared" si="33"/>
        <v>65.832849999999993</v>
      </c>
      <c r="K66" s="23">
        <f t="shared" si="33"/>
        <v>2466.1999999999998</v>
      </c>
      <c r="L66" s="23">
        <f t="shared" si="33"/>
        <v>0</v>
      </c>
      <c r="M66" s="23">
        <f t="shared" si="33"/>
        <v>0</v>
      </c>
      <c r="N66" s="23">
        <f t="shared" si="33"/>
        <v>0</v>
      </c>
      <c r="O66" s="23">
        <f t="shared" si="33"/>
        <v>0</v>
      </c>
      <c r="P66" s="24">
        <f t="shared" si="33"/>
        <v>0</v>
      </c>
      <c r="Q66" s="24">
        <f t="shared" si="33"/>
        <v>0</v>
      </c>
    </row>
    <row r="67" spans="1:17" ht="25.85" x14ac:dyDescent="0.2">
      <c r="A67" s="72" t="s">
        <v>89</v>
      </c>
      <c r="B67" s="4">
        <v>700</v>
      </c>
      <c r="C67" s="19" t="s">
        <v>62</v>
      </c>
      <c r="D67" s="19" t="s">
        <v>63</v>
      </c>
      <c r="E67" s="50" t="s">
        <v>90</v>
      </c>
      <c r="F67" s="71"/>
      <c r="G67" s="19"/>
      <c r="H67" s="19"/>
      <c r="I67" s="23">
        <f t="shared" si="33"/>
        <v>2532.0328499999996</v>
      </c>
      <c r="J67" s="23">
        <f t="shared" si="33"/>
        <v>65.832849999999993</v>
      </c>
      <c r="K67" s="23">
        <f t="shared" si="33"/>
        <v>2466.1999999999998</v>
      </c>
      <c r="L67" s="23">
        <f t="shared" si="33"/>
        <v>0</v>
      </c>
      <c r="M67" s="23">
        <f t="shared" si="33"/>
        <v>0</v>
      </c>
      <c r="N67" s="23">
        <f t="shared" si="33"/>
        <v>0</v>
      </c>
      <c r="O67" s="23">
        <f t="shared" si="33"/>
        <v>0</v>
      </c>
      <c r="P67" s="24">
        <f t="shared" si="33"/>
        <v>0</v>
      </c>
      <c r="Q67" s="24">
        <f t="shared" si="33"/>
        <v>0</v>
      </c>
    </row>
    <row r="68" spans="1:17" ht="13.6" x14ac:dyDescent="0.25">
      <c r="A68" s="36" t="s">
        <v>25</v>
      </c>
      <c r="B68" s="26">
        <v>700</v>
      </c>
      <c r="C68" s="27" t="s">
        <v>62</v>
      </c>
      <c r="D68" s="27" t="s">
        <v>63</v>
      </c>
      <c r="E68" s="53" t="s">
        <v>90</v>
      </c>
      <c r="F68" s="65">
        <v>200</v>
      </c>
      <c r="G68" s="27"/>
      <c r="H68" s="27"/>
      <c r="I68" s="31">
        <f>+I75</f>
        <v>2532.0328499999996</v>
      </c>
      <c r="J68" s="31">
        <f>+J75</f>
        <v>65.832849999999993</v>
      </c>
      <c r="K68" s="31">
        <f t="shared" ref="K68:Q68" si="34">+K75</f>
        <v>2466.1999999999998</v>
      </c>
      <c r="L68" s="31">
        <f t="shared" si="34"/>
        <v>0</v>
      </c>
      <c r="M68" s="31">
        <f t="shared" si="34"/>
        <v>0</v>
      </c>
      <c r="N68" s="31">
        <f t="shared" si="34"/>
        <v>0</v>
      </c>
      <c r="O68" s="31">
        <f t="shared" si="34"/>
        <v>0</v>
      </c>
      <c r="P68" s="31">
        <f t="shared" si="34"/>
        <v>0</v>
      </c>
      <c r="Q68" s="31">
        <f t="shared" si="34"/>
        <v>0</v>
      </c>
    </row>
    <row r="69" spans="1:17" ht="15.65" hidden="1" x14ac:dyDescent="0.2">
      <c r="A69" s="43" t="s">
        <v>35</v>
      </c>
      <c r="B69" s="50" t="s">
        <v>38</v>
      </c>
      <c r="C69" s="19" t="s">
        <v>63</v>
      </c>
      <c r="D69" s="19" t="s">
        <v>13</v>
      </c>
      <c r="E69" s="4" t="s">
        <v>36</v>
      </c>
      <c r="F69" s="71"/>
      <c r="G69" s="19" t="s">
        <v>63</v>
      </c>
      <c r="H69" s="19" t="s">
        <v>13</v>
      </c>
      <c r="I69" s="23">
        <f t="shared" ref="I69:Q70" si="35">+I70</f>
        <v>0</v>
      </c>
      <c r="J69" s="23">
        <f t="shared" si="35"/>
        <v>0</v>
      </c>
      <c r="K69" s="23">
        <f t="shared" si="35"/>
        <v>0</v>
      </c>
      <c r="L69" s="23">
        <f t="shared" si="35"/>
        <v>0</v>
      </c>
      <c r="M69" s="23">
        <f t="shared" si="35"/>
        <v>0</v>
      </c>
      <c r="N69" s="23">
        <f t="shared" si="35"/>
        <v>0</v>
      </c>
      <c r="O69" s="23">
        <f t="shared" si="35"/>
        <v>0</v>
      </c>
      <c r="P69" s="21">
        <f t="shared" si="35"/>
        <v>0</v>
      </c>
      <c r="Q69" s="21">
        <f t="shared" si="35"/>
        <v>0</v>
      </c>
    </row>
    <row r="70" spans="1:17" ht="40.75" hidden="1" x14ac:dyDescent="0.25">
      <c r="A70" s="36" t="s">
        <v>33</v>
      </c>
      <c r="B70" s="53" t="s">
        <v>38</v>
      </c>
      <c r="C70" s="27" t="s">
        <v>63</v>
      </c>
      <c r="D70" s="27" t="s">
        <v>13</v>
      </c>
      <c r="E70" s="26" t="s">
        <v>36</v>
      </c>
      <c r="F70" s="33" t="s">
        <v>69</v>
      </c>
      <c r="G70" s="27" t="s">
        <v>63</v>
      </c>
      <c r="H70" s="27" t="s">
        <v>13</v>
      </c>
      <c r="I70" s="31">
        <f t="shared" si="35"/>
        <v>0</v>
      </c>
      <c r="J70" s="31">
        <f t="shared" si="35"/>
        <v>0</v>
      </c>
      <c r="K70" s="31">
        <f t="shared" si="35"/>
        <v>0</v>
      </c>
      <c r="L70" s="31">
        <f t="shared" si="35"/>
        <v>0</v>
      </c>
      <c r="M70" s="31">
        <f t="shared" si="35"/>
        <v>0</v>
      </c>
      <c r="N70" s="31">
        <f t="shared" si="35"/>
        <v>0</v>
      </c>
      <c r="O70" s="31">
        <f t="shared" si="35"/>
        <v>0</v>
      </c>
      <c r="P70" s="29">
        <f t="shared" si="35"/>
        <v>0</v>
      </c>
      <c r="Q70" s="29">
        <f t="shared" si="35"/>
        <v>0</v>
      </c>
    </row>
    <row r="71" spans="1:17" ht="13.6" hidden="1" x14ac:dyDescent="0.25">
      <c r="A71" s="36" t="s">
        <v>34</v>
      </c>
      <c r="B71" s="53" t="s">
        <v>38</v>
      </c>
      <c r="C71" s="27" t="s">
        <v>63</v>
      </c>
      <c r="D71" s="27" t="s">
        <v>13</v>
      </c>
      <c r="E71" s="26" t="s">
        <v>36</v>
      </c>
      <c r="F71" s="37" t="s">
        <v>91</v>
      </c>
      <c r="G71" s="27" t="s">
        <v>63</v>
      </c>
      <c r="H71" s="27" t="s">
        <v>13</v>
      </c>
      <c r="I71" s="31">
        <f>+J71+K71</f>
        <v>0</v>
      </c>
      <c r="J71" s="31"/>
      <c r="K71" s="31"/>
      <c r="L71" s="31">
        <f>+M71+N71</f>
        <v>0</v>
      </c>
      <c r="M71" s="31"/>
      <c r="N71" s="31"/>
      <c r="O71" s="31">
        <f>+P71+Q71</f>
        <v>0</v>
      </c>
      <c r="P71" s="29"/>
      <c r="Q71" s="29"/>
    </row>
    <row r="72" spans="1:17" ht="51.65" hidden="1" x14ac:dyDescent="0.2">
      <c r="A72" s="49" t="s">
        <v>92</v>
      </c>
      <c r="B72" s="50" t="s">
        <v>38</v>
      </c>
      <c r="C72" s="19" t="s">
        <v>63</v>
      </c>
      <c r="D72" s="19" t="s">
        <v>13</v>
      </c>
      <c r="E72" s="4" t="s">
        <v>93</v>
      </c>
      <c r="F72" s="71"/>
      <c r="G72" s="19" t="s">
        <v>63</v>
      </c>
      <c r="H72" s="19" t="s">
        <v>13</v>
      </c>
      <c r="I72" s="23">
        <f t="shared" ref="I72:Q73" si="36">+I73</f>
        <v>0</v>
      </c>
      <c r="J72" s="23">
        <f t="shared" si="36"/>
        <v>0</v>
      </c>
      <c r="K72" s="23">
        <f t="shared" si="36"/>
        <v>0</v>
      </c>
      <c r="L72" s="23">
        <f t="shared" si="36"/>
        <v>0</v>
      </c>
      <c r="M72" s="23">
        <f t="shared" si="36"/>
        <v>0</v>
      </c>
      <c r="N72" s="23">
        <f t="shared" si="36"/>
        <v>0</v>
      </c>
      <c r="O72" s="23">
        <f t="shared" si="36"/>
        <v>0</v>
      </c>
      <c r="P72" s="21">
        <f t="shared" si="36"/>
        <v>0</v>
      </c>
      <c r="Q72" s="21">
        <f t="shared" si="36"/>
        <v>0</v>
      </c>
    </row>
    <row r="73" spans="1:17" ht="40.75" hidden="1" x14ac:dyDescent="0.25">
      <c r="A73" s="36" t="s">
        <v>33</v>
      </c>
      <c r="B73" s="53" t="s">
        <v>38</v>
      </c>
      <c r="C73" s="27" t="s">
        <v>63</v>
      </c>
      <c r="D73" s="27" t="s">
        <v>13</v>
      </c>
      <c r="E73" s="26" t="s">
        <v>93</v>
      </c>
      <c r="F73" s="33" t="s">
        <v>69</v>
      </c>
      <c r="G73" s="27" t="s">
        <v>63</v>
      </c>
      <c r="H73" s="27" t="s">
        <v>13</v>
      </c>
      <c r="I73" s="31">
        <f t="shared" si="36"/>
        <v>0</v>
      </c>
      <c r="J73" s="31">
        <f t="shared" si="36"/>
        <v>0</v>
      </c>
      <c r="K73" s="31">
        <f t="shared" si="36"/>
        <v>0</v>
      </c>
      <c r="L73" s="31">
        <f t="shared" si="36"/>
        <v>0</v>
      </c>
      <c r="M73" s="31">
        <f t="shared" si="36"/>
        <v>0</v>
      </c>
      <c r="N73" s="31">
        <f t="shared" si="36"/>
        <v>0</v>
      </c>
      <c r="O73" s="31">
        <f t="shared" si="36"/>
        <v>0</v>
      </c>
      <c r="P73" s="29">
        <f t="shared" si="36"/>
        <v>0</v>
      </c>
      <c r="Q73" s="29">
        <f t="shared" si="36"/>
        <v>0</v>
      </c>
    </row>
    <row r="74" spans="1:17" ht="13.6" hidden="1" x14ac:dyDescent="0.25">
      <c r="A74" s="36" t="s">
        <v>34</v>
      </c>
      <c r="B74" s="53" t="s">
        <v>38</v>
      </c>
      <c r="C74" s="27" t="s">
        <v>63</v>
      </c>
      <c r="D74" s="27" t="s">
        <v>13</v>
      </c>
      <c r="E74" s="26" t="s">
        <v>93</v>
      </c>
      <c r="F74" s="37" t="s">
        <v>91</v>
      </c>
      <c r="G74" s="27" t="s">
        <v>63</v>
      </c>
      <c r="H74" s="27" t="s">
        <v>13</v>
      </c>
      <c r="I74" s="31">
        <f t="shared" ref="I74:I75" si="37">+J74+K74</f>
        <v>0</v>
      </c>
      <c r="J74" s="31"/>
      <c r="K74" s="31"/>
      <c r="L74" s="31">
        <f t="shared" ref="L74:L75" si="38">+M74+N74</f>
        <v>0</v>
      </c>
      <c r="M74" s="31">
        <f>3901.8-3901.8</f>
        <v>0</v>
      </c>
      <c r="N74" s="31"/>
      <c r="O74" s="31">
        <f t="shared" ref="O74:O75" si="39">+P74+Q74</f>
        <v>0</v>
      </c>
      <c r="P74" s="29">
        <f>3901.8-3901.8</f>
        <v>0</v>
      </c>
      <c r="Q74" s="29"/>
    </row>
    <row r="75" spans="1:17" ht="13.6" x14ac:dyDescent="0.25">
      <c r="A75" s="36" t="s">
        <v>45</v>
      </c>
      <c r="B75" s="26">
        <v>700</v>
      </c>
      <c r="C75" s="27" t="s">
        <v>62</v>
      </c>
      <c r="D75" s="27" t="s">
        <v>63</v>
      </c>
      <c r="E75" s="53" t="s">
        <v>90</v>
      </c>
      <c r="F75" s="42">
        <v>240</v>
      </c>
      <c r="G75" s="27" t="s">
        <v>62</v>
      </c>
      <c r="H75" s="27" t="s">
        <v>63</v>
      </c>
      <c r="I75" s="31">
        <f t="shared" si="37"/>
        <v>2532.0328499999996</v>
      </c>
      <c r="J75" s="31">
        <v>65.832849999999993</v>
      </c>
      <c r="K75" s="31">
        <v>2466.1999999999998</v>
      </c>
      <c r="L75" s="31">
        <f t="shared" si="38"/>
        <v>0</v>
      </c>
      <c r="M75" s="31"/>
      <c r="N75" s="31"/>
      <c r="O75" s="31">
        <f t="shared" si="39"/>
        <v>0</v>
      </c>
      <c r="P75" s="29"/>
      <c r="Q75" s="29"/>
    </row>
    <row r="76" spans="1:17" ht="25.85" hidden="1" x14ac:dyDescent="0.2">
      <c r="A76" s="18" t="s">
        <v>94</v>
      </c>
      <c r="B76" s="4">
        <v>700</v>
      </c>
      <c r="C76" s="19" t="s">
        <v>62</v>
      </c>
      <c r="D76" s="19" t="s">
        <v>63</v>
      </c>
      <c r="E76" s="21" t="s">
        <v>95</v>
      </c>
      <c r="F76" s="40"/>
      <c r="G76" s="19"/>
      <c r="H76" s="19"/>
      <c r="I76" s="23">
        <f t="shared" ref="I76:Q78" si="40">+I77</f>
        <v>7885.0102699999998</v>
      </c>
      <c r="J76" s="23">
        <f t="shared" si="40"/>
        <v>205.01026999999999</v>
      </c>
      <c r="K76" s="23">
        <f t="shared" si="40"/>
        <v>7680</v>
      </c>
      <c r="L76" s="23">
        <f t="shared" si="40"/>
        <v>0</v>
      </c>
      <c r="M76" s="23">
        <f t="shared" si="40"/>
        <v>0</v>
      </c>
      <c r="N76" s="23">
        <f t="shared" si="40"/>
        <v>0</v>
      </c>
      <c r="O76" s="23">
        <f t="shared" si="40"/>
        <v>0</v>
      </c>
      <c r="P76" s="23">
        <f t="shared" si="40"/>
        <v>0</v>
      </c>
      <c r="Q76" s="23">
        <f t="shared" si="40"/>
        <v>0</v>
      </c>
    </row>
    <row r="77" spans="1:17" ht="22.6" customHeight="1" x14ac:dyDescent="0.2">
      <c r="A77" s="49" t="s">
        <v>96</v>
      </c>
      <c r="B77" s="4">
        <v>700</v>
      </c>
      <c r="C77" s="19" t="s">
        <v>62</v>
      </c>
      <c r="D77" s="19" t="s">
        <v>63</v>
      </c>
      <c r="E77" s="21" t="s">
        <v>97</v>
      </c>
      <c r="F77" s="40"/>
      <c r="G77" s="19"/>
      <c r="H77" s="19"/>
      <c r="I77" s="23">
        <f t="shared" si="40"/>
        <v>7885.0102699999998</v>
      </c>
      <c r="J77" s="23">
        <f t="shared" ref="J77:Q78" si="41">+J78</f>
        <v>205.01026999999999</v>
      </c>
      <c r="K77" s="23">
        <f t="shared" si="41"/>
        <v>7680</v>
      </c>
      <c r="L77" s="23">
        <f t="shared" si="41"/>
        <v>0</v>
      </c>
      <c r="M77" s="23">
        <f t="shared" si="41"/>
        <v>0</v>
      </c>
      <c r="N77" s="23">
        <f t="shared" si="41"/>
        <v>0</v>
      </c>
      <c r="O77" s="23">
        <f t="shared" si="41"/>
        <v>0</v>
      </c>
      <c r="P77" s="23">
        <f t="shared" si="41"/>
        <v>0</v>
      </c>
      <c r="Q77" s="23">
        <f t="shared" si="41"/>
        <v>0</v>
      </c>
    </row>
    <row r="78" spans="1:17" ht="13.6" x14ac:dyDescent="0.2">
      <c r="A78" s="25" t="s">
        <v>98</v>
      </c>
      <c r="B78" s="4">
        <v>700</v>
      </c>
      <c r="C78" s="19" t="s">
        <v>62</v>
      </c>
      <c r="D78" s="19" t="s">
        <v>63</v>
      </c>
      <c r="E78" s="21" t="s">
        <v>99</v>
      </c>
      <c r="F78" s="40"/>
      <c r="G78" s="19"/>
      <c r="H78" s="19"/>
      <c r="I78" s="23">
        <f t="shared" si="40"/>
        <v>7885.0102699999998</v>
      </c>
      <c r="J78" s="23">
        <f t="shared" si="41"/>
        <v>205.01026999999999</v>
      </c>
      <c r="K78" s="23">
        <f t="shared" si="41"/>
        <v>7680</v>
      </c>
      <c r="L78" s="23">
        <f t="shared" si="41"/>
        <v>0</v>
      </c>
      <c r="M78" s="23">
        <f t="shared" si="41"/>
        <v>0</v>
      </c>
      <c r="N78" s="23">
        <f t="shared" si="41"/>
        <v>0</v>
      </c>
      <c r="O78" s="23">
        <f t="shared" si="41"/>
        <v>0</v>
      </c>
      <c r="P78" s="24">
        <f t="shared" si="41"/>
        <v>0</v>
      </c>
      <c r="Q78" s="24">
        <f t="shared" si="41"/>
        <v>0</v>
      </c>
    </row>
    <row r="79" spans="1:17" ht="13.6" x14ac:dyDescent="0.25">
      <c r="A79" s="36" t="s">
        <v>25</v>
      </c>
      <c r="B79" s="26">
        <v>700</v>
      </c>
      <c r="C79" s="27" t="s">
        <v>62</v>
      </c>
      <c r="D79" s="27" t="s">
        <v>63</v>
      </c>
      <c r="E79" s="29" t="s">
        <v>99</v>
      </c>
      <c r="F79" s="42">
        <v>200</v>
      </c>
      <c r="G79" s="27"/>
      <c r="H79" s="27"/>
      <c r="I79" s="31">
        <f>+I93</f>
        <v>7885.0102699999998</v>
      </c>
      <c r="J79" s="31">
        <f>+J93</f>
        <v>205.01026999999999</v>
      </c>
      <c r="K79" s="31">
        <f t="shared" ref="K79:Q79" si="42">+K93</f>
        <v>7680</v>
      </c>
      <c r="L79" s="31">
        <f t="shared" si="42"/>
        <v>0</v>
      </c>
      <c r="M79" s="31">
        <f t="shared" si="42"/>
        <v>0</v>
      </c>
      <c r="N79" s="31">
        <f t="shared" si="42"/>
        <v>0</v>
      </c>
      <c r="O79" s="31">
        <f t="shared" si="42"/>
        <v>0</v>
      </c>
      <c r="P79" s="31">
        <f t="shared" si="42"/>
        <v>0</v>
      </c>
      <c r="Q79" s="31">
        <f t="shared" si="42"/>
        <v>0</v>
      </c>
    </row>
    <row r="80" spans="1:17" ht="15.65" hidden="1" x14ac:dyDescent="0.2">
      <c r="A80" s="43" t="s">
        <v>35</v>
      </c>
      <c r="B80" s="4">
        <v>702</v>
      </c>
      <c r="C80" s="19" t="s">
        <v>63</v>
      </c>
      <c r="D80" s="19" t="s">
        <v>100</v>
      </c>
      <c r="E80" s="64" t="s">
        <v>36</v>
      </c>
      <c r="F80" s="35"/>
      <c r="G80" s="19" t="s">
        <v>63</v>
      </c>
      <c r="H80" s="19" t="s">
        <v>100</v>
      </c>
      <c r="I80" s="23">
        <f t="shared" ref="I80:Q81" si="43">+I81</f>
        <v>0</v>
      </c>
      <c r="J80" s="23">
        <f t="shared" si="43"/>
        <v>0</v>
      </c>
      <c r="K80" s="23">
        <f t="shared" si="43"/>
        <v>0</v>
      </c>
      <c r="L80" s="23">
        <f t="shared" si="43"/>
        <v>0</v>
      </c>
      <c r="M80" s="23">
        <f t="shared" si="43"/>
        <v>0</v>
      </c>
      <c r="N80" s="23">
        <f t="shared" si="43"/>
        <v>0</v>
      </c>
      <c r="O80" s="23">
        <f t="shared" si="43"/>
        <v>0</v>
      </c>
      <c r="P80" s="21">
        <f t="shared" si="43"/>
        <v>0</v>
      </c>
      <c r="Q80" s="21">
        <f t="shared" si="43"/>
        <v>0</v>
      </c>
    </row>
    <row r="81" spans="1:17" ht="40.75" hidden="1" x14ac:dyDescent="0.25">
      <c r="A81" s="36" t="s">
        <v>33</v>
      </c>
      <c r="B81" s="26">
        <v>702</v>
      </c>
      <c r="C81" s="27" t="s">
        <v>63</v>
      </c>
      <c r="D81" s="27" t="s">
        <v>100</v>
      </c>
      <c r="E81" s="73" t="s">
        <v>36</v>
      </c>
      <c r="F81" s="37" t="s">
        <v>69</v>
      </c>
      <c r="G81" s="27" t="s">
        <v>63</v>
      </c>
      <c r="H81" s="27" t="s">
        <v>100</v>
      </c>
      <c r="I81" s="31">
        <f t="shared" si="43"/>
        <v>0</v>
      </c>
      <c r="J81" s="31">
        <f t="shared" si="43"/>
        <v>0</v>
      </c>
      <c r="K81" s="31">
        <f t="shared" si="43"/>
        <v>0</v>
      </c>
      <c r="L81" s="31">
        <f t="shared" si="43"/>
        <v>0</v>
      </c>
      <c r="M81" s="31">
        <f t="shared" si="43"/>
        <v>0</v>
      </c>
      <c r="N81" s="31">
        <f t="shared" si="43"/>
        <v>0</v>
      </c>
      <c r="O81" s="31">
        <f t="shared" si="43"/>
        <v>0</v>
      </c>
      <c r="P81" s="29">
        <f t="shared" si="43"/>
        <v>0</v>
      </c>
      <c r="Q81" s="29">
        <f t="shared" si="43"/>
        <v>0</v>
      </c>
    </row>
    <row r="82" spans="1:17" ht="13.6" hidden="1" x14ac:dyDescent="0.25">
      <c r="A82" s="36" t="s">
        <v>34</v>
      </c>
      <c r="B82" s="26">
        <v>702</v>
      </c>
      <c r="C82" s="27" t="s">
        <v>63</v>
      </c>
      <c r="D82" s="27" t="s">
        <v>100</v>
      </c>
      <c r="E82" s="73" t="s">
        <v>36</v>
      </c>
      <c r="F82" s="37" t="s">
        <v>91</v>
      </c>
      <c r="G82" s="27" t="s">
        <v>63</v>
      </c>
      <c r="H82" s="27" t="s">
        <v>100</v>
      </c>
      <c r="I82" s="31">
        <f>+J82+K82</f>
        <v>0</v>
      </c>
      <c r="J82" s="31"/>
      <c r="K82" s="31"/>
      <c r="L82" s="31">
        <f>+M82+N82</f>
        <v>0</v>
      </c>
      <c r="M82" s="31"/>
      <c r="N82" s="31"/>
      <c r="O82" s="31">
        <f>+P82+Q82</f>
        <v>0</v>
      </c>
      <c r="P82" s="29"/>
      <c r="Q82" s="29"/>
    </row>
    <row r="83" spans="1:17" ht="13.6" hidden="1" x14ac:dyDescent="0.25">
      <c r="A83" s="18" t="s">
        <v>101</v>
      </c>
      <c r="B83" s="50" t="s">
        <v>38</v>
      </c>
      <c r="C83" s="19" t="s">
        <v>63</v>
      </c>
      <c r="D83" s="19" t="s">
        <v>102</v>
      </c>
      <c r="E83" s="26"/>
      <c r="F83" s="65"/>
      <c r="G83" s="19" t="s">
        <v>63</v>
      </c>
      <c r="H83" s="19" t="s">
        <v>102</v>
      </c>
      <c r="I83" s="23">
        <f t="shared" ref="I83:Q83" si="44">+I84+I88</f>
        <v>0</v>
      </c>
      <c r="J83" s="23">
        <f t="shared" si="44"/>
        <v>0</v>
      </c>
      <c r="K83" s="23">
        <f t="shared" si="44"/>
        <v>0</v>
      </c>
      <c r="L83" s="23">
        <f t="shared" si="44"/>
        <v>0</v>
      </c>
      <c r="M83" s="23">
        <f t="shared" si="44"/>
        <v>0</v>
      </c>
      <c r="N83" s="23">
        <f t="shared" si="44"/>
        <v>0</v>
      </c>
      <c r="O83" s="23">
        <f t="shared" si="44"/>
        <v>0</v>
      </c>
      <c r="P83" s="21">
        <f t="shared" si="44"/>
        <v>0</v>
      </c>
      <c r="Q83" s="21">
        <f t="shared" si="44"/>
        <v>0</v>
      </c>
    </row>
    <row r="84" spans="1:17" hidden="1" x14ac:dyDescent="0.2">
      <c r="A84" s="18" t="s">
        <v>103</v>
      </c>
      <c r="B84" s="50" t="s">
        <v>38</v>
      </c>
      <c r="C84" s="19" t="s">
        <v>63</v>
      </c>
      <c r="D84" s="19" t="s">
        <v>102</v>
      </c>
      <c r="E84" s="4" t="s">
        <v>104</v>
      </c>
      <c r="F84" s="71"/>
      <c r="G84" s="19" t="s">
        <v>63</v>
      </c>
      <c r="H84" s="19" t="s">
        <v>102</v>
      </c>
      <c r="I84" s="23">
        <f t="shared" ref="I84:Q84" si="45">+I85</f>
        <v>0</v>
      </c>
      <c r="J84" s="23">
        <f t="shared" si="45"/>
        <v>0</v>
      </c>
      <c r="K84" s="23">
        <f t="shared" si="45"/>
        <v>0</v>
      </c>
      <c r="L84" s="23">
        <f t="shared" si="45"/>
        <v>0</v>
      </c>
      <c r="M84" s="23">
        <f t="shared" si="45"/>
        <v>0</v>
      </c>
      <c r="N84" s="23">
        <f t="shared" si="45"/>
        <v>0</v>
      </c>
      <c r="O84" s="23">
        <f t="shared" si="45"/>
        <v>0</v>
      </c>
      <c r="P84" s="21">
        <f t="shared" si="45"/>
        <v>0</v>
      </c>
      <c r="Q84" s="21">
        <f t="shared" si="45"/>
        <v>0</v>
      </c>
    </row>
    <row r="85" spans="1:17" hidden="1" x14ac:dyDescent="0.2">
      <c r="A85" s="18" t="s">
        <v>105</v>
      </c>
      <c r="B85" s="50" t="s">
        <v>38</v>
      </c>
      <c r="C85" s="19" t="s">
        <v>63</v>
      </c>
      <c r="D85" s="19" t="s">
        <v>102</v>
      </c>
      <c r="E85" s="4" t="s">
        <v>106</v>
      </c>
      <c r="F85" s="71"/>
      <c r="G85" s="19" t="s">
        <v>63</v>
      </c>
      <c r="H85" s="19" t="s">
        <v>102</v>
      </c>
      <c r="I85" s="23">
        <f t="shared" ref="I85:Q85" si="46">+I86+I91</f>
        <v>0</v>
      </c>
      <c r="J85" s="23">
        <f t="shared" si="46"/>
        <v>0</v>
      </c>
      <c r="K85" s="23">
        <f t="shared" si="46"/>
        <v>0</v>
      </c>
      <c r="L85" s="23">
        <f t="shared" si="46"/>
        <v>0</v>
      </c>
      <c r="M85" s="23">
        <f t="shared" si="46"/>
        <v>0</v>
      </c>
      <c r="N85" s="23">
        <f t="shared" si="46"/>
        <v>0</v>
      </c>
      <c r="O85" s="23">
        <f t="shared" si="46"/>
        <v>0</v>
      </c>
      <c r="P85" s="24">
        <f t="shared" si="46"/>
        <v>0</v>
      </c>
      <c r="Q85" s="24">
        <f t="shared" si="46"/>
        <v>0</v>
      </c>
    </row>
    <row r="86" spans="1:17" ht="13.6" hidden="1" x14ac:dyDescent="0.25">
      <c r="A86" s="25" t="s">
        <v>25</v>
      </c>
      <c r="B86" s="53" t="s">
        <v>38</v>
      </c>
      <c r="C86" s="27" t="s">
        <v>63</v>
      </c>
      <c r="D86" s="27" t="s">
        <v>102</v>
      </c>
      <c r="E86" s="26" t="s">
        <v>106</v>
      </c>
      <c r="F86" s="65">
        <v>200</v>
      </c>
      <c r="G86" s="27" t="s">
        <v>63</v>
      </c>
      <c r="H86" s="27" t="s">
        <v>102</v>
      </c>
      <c r="I86" s="31">
        <f t="shared" ref="I86:Q86" si="47">+I87</f>
        <v>0</v>
      </c>
      <c r="J86" s="31">
        <f t="shared" si="47"/>
        <v>0</v>
      </c>
      <c r="K86" s="31">
        <f t="shared" si="47"/>
        <v>0</v>
      </c>
      <c r="L86" s="31">
        <f t="shared" si="47"/>
        <v>0</v>
      </c>
      <c r="M86" s="31">
        <f t="shared" si="47"/>
        <v>0</v>
      </c>
      <c r="N86" s="31">
        <f t="shared" si="47"/>
        <v>0</v>
      </c>
      <c r="O86" s="31">
        <f t="shared" si="47"/>
        <v>0</v>
      </c>
      <c r="P86" s="29">
        <f t="shared" si="47"/>
        <v>0</v>
      </c>
      <c r="Q86" s="29">
        <f t="shared" si="47"/>
        <v>0</v>
      </c>
    </row>
    <row r="87" spans="1:17" ht="13.6" hidden="1" x14ac:dyDescent="0.25">
      <c r="A87" s="25" t="s">
        <v>45</v>
      </c>
      <c r="B87" s="53" t="s">
        <v>38</v>
      </c>
      <c r="C87" s="27" t="s">
        <v>63</v>
      </c>
      <c r="D87" s="27" t="s">
        <v>102</v>
      </c>
      <c r="E87" s="26" t="s">
        <v>106</v>
      </c>
      <c r="F87" s="65">
        <v>240</v>
      </c>
      <c r="G87" s="27" t="s">
        <v>63</v>
      </c>
      <c r="H87" s="27" t="s">
        <v>102</v>
      </c>
      <c r="I87" s="31">
        <f>+J87+K87</f>
        <v>0</v>
      </c>
      <c r="J87" s="31"/>
      <c r="K87" s="31"/>
      <c r="L87" s="31">
        <f>+M87+N87</f>
        <v>0</v>
      </c>
      <c r="M87" s="31"/>
      <c r="N87" s="31"/>
      <c r="O87" s="31">
        <f>+P87+Q87</f>
        <v>0</v>
      </c>
      <c r="P87" s="29"/>
      <c r="Q87" s="29"/>
    </row>
    <row r="88" spans="1:17" hidden="1" x14ac:dyDescent="0.2">
      <c r="A88" s="18" t="s">
        <v>107</v>
      </c>
      <c r="B88" s="50" t="s">
        <v>38</v>
      </c>
      <c r="C88" s="19" t="s">
        <v>63</v>
      </c>
      <c r="D88" s="19" t="s">
        <v>102</v>
      </c>
      <c r="E88" s="4" t="s">
        <v>108</v>
      </c>
      <c r="F88" s="71"/>
      <c r="G88" s="19" t="s">
        <v>63</v>
      </c>
      <c r="H88" s="19" t="s">
        <v>102</v>
      </c>
      <c r="I88" s="23">
        <f t="shared" ref="I88:Q89" si="48">+I89</f>
        <v>0</v>
      </c>
      <c r="J88" s="23">
        <f t="shared" si="48"/>
        <v>0</v>
      </c>
      <c r="K88" s="23">
        <f t="shared" si="48"/>
        <v>0</v>
      </c>
      <c r="L88" s="23">
        <f t="shared" si="48"/>
        <v>0</v>
      </c>
      <c r="M88" s="23">
        <f t="shared" si="48"/>
        <v>0</v>
      </c>
      <c r="N88" s="23">
        <f t="shared" si="48"/>
        <v>0</v>
      </c>
      <c r="O88" s="23">
        <f t="shared" si="48"/>
        <v>0</v>
      </c>
      <c r="P88" s="21">
        <f t="shared" si="48"/>
        <v>0</v>
      </c>
      <c r="Q88" s="21">
        <f t="shared" si="48"/>
        <v>0</v>
      </c>
    </row>
    <row r="89" spans="1:17" ht="13.6" hidden="1" x14ac:dyDescent="0.25">
      <c r="A89" s="25" t="s">
        <v>25</v>
      </c>
      <c r="B89" s="50" t="s">
        <v>38</v>
      </c>
      <c r="C89" s="27" t="s">
        <v>63</v>
      </c>
      <c r="D89" s="27" t="s">
        <v>102</v>
      </c>
      <c r="E89" s="26" t="s">
        <v>108</v>
      </c>
      <c r="F89" s="65">
        <v>200</v>
      </c>
      <c r="G89" s="27" t="s">
        <v>63</v>
      </c>
      <c r="H89" s="27" t="s">
        <v>102</v>
      </c>
      <c r="I89" s="31">
        <f t="shared" si="48"/>
        <v>0</v>
      </c>
      <c r="J89" s="31">
        <f t="shared" si="48"/>
        <v>0</v>
      </c>
      <c r="K89" s="31">
        <f t="shared" si="48"/>
        <v>0</v>
      </c>
      <c r="L89" s="31">
        <f t="shared" si="48"/>
        <v>0</v>
      </c>
      <c r="M89" s="31">
        <f t="shared" si="48"/>
        <v>0</v>
      </c>
      <c r="N89" s="31">
        <f t="shared" si="48"/>
        <v>0</v>
      </c>
      <c r="O89" s="31">
        <f t="shared" si="48"/>
        <v>0</v>
      </c>
      <c r="P89" s="29">
        <f t="shared" si="48"/>
        <v>0</v>
      </c>
      <c r="Q89" s="29">
        <f t="shared" si="48"/>
        <v>0</v>
      </c>
    </row>
    <row r="90" spans="1:17" ht="13.6" hidden="1" x14ac:dyDescent="0.25">
      <c r="A90" s="25" t="s">
        <v>45</v>
      </c>
      <c r="B90" s="50" t="s">
        <v>38</v>
      </c>
      <c r="C90" s="27" t="s">
        <v>63</v>
      </c>
      <c r="D90" s="27" t="s">
        <v>102</v>
      </c>
      <c r="E90" s="26" t="s">
        <v>108</v>
      </c>
      <c r="F90" s="65">
        <v>240</v>
      </c>
      <c r="G90" s="27" t="s">
        <v>63</v>
      </c>
      <c r="H90" s="27" t="s">
        <v>102</v>
      </c>
      <c r="I90" s="31">
        <f>+J90+K90</f>
        <v>0</v>
      </c>
      <c r="J90" s="31"/>
      <c r="K90" s="31"/>
      <c r="L90" s="31">
        <f>+M90+N90</f>
        <v>0</v>
      </c>
      <c r="M90" s="31">
        <f>2100-2100</f>
        <v>0</v>
      </c>
      <c r="N90" s="31"/>
      <c r="O90" s="31">
        <f>+P90+Q90</f>
        <v>0</v>
      </c>
      <c r="P90" s="29">
        <f>2100-2100</f>
        <v>0</v>
      </c>
      <c r="Q90" s="29"/>
    </row>
    <row r="91" spans="1:17" ht="13.6" hidden="1" x14ac:dyDescent="0.25">
      <c r="A91" s="36" t="s">
        <v>19</v>
      </c>
      <c r="B91" s="53" t="s">
        <v>38</v>
      </c>
      <c r="C91" s="27" t="s">
        <v>63</v>
      </c>
      <c r="D91" s="27" t="s">
        <v>102</v>
      </c>
      <c r="E91" s="26" t="s">
        <v>106</v>
      </c>
      <c r="F91" s="65">
        <v>800</v>
      </c>
      <c r="G91" s="27" t="s">
        <v>63</v>
      </c>
      <c r="H91" s="27" t="s">
        <v>102</v>
      </c>
      <c r="I91" s="31">
        <f t="shared" ref="I91:Q91" si="49">+I92</f>
        <v>0</v>
      </c>
      <c r="J91" s="31">
        <f t="shared" si="49"/>
        <v>0</v>
      </c>
      <c r="K91" s="31">
        <f t="shared" si="49"/>
        <v>0</v>
      </c>
      <c r="L91" s="31">
        <f t="shared" si="49"/>
        <v>0</v>
      </c>
      <c r="M91" s="31">
        <f t="shared" si="49"/>
        <v>0</v>
      </c>
      <c r="N91" s="31">
        <f t="shared" si="49"/>
        <v>0</v>
      </c>
      <c r="O91" s="31">
        <f t="shared" si="49"/>
        <v>0</v>
      </c>
      <c r="P91" s="32">
        <f t="shared" si="49"/>
        <v>0</v>
      </c>
      <c r="Q91" s="32">
        <f t="shared" si="49"/>
        <v>0</v>
      </c>
    </row>
    <row r="92" spans="1:17" ht="13.6" hidden="1" x14ac:dyDescent="0.25">
      <c r="A92" s="25" t="s">
        <v>109</v>
      </c>
      <c r="B92" s="53" t="s">
        <v>38</v>
      </c>
      <c r="C92" s="27" t="s">
        <v>63</v>
      </c>
      <c r="D92" s="27" t="s">
        <v>102</v>
      </c>
      <c r="E92" s="26" t="s">
        <v>106</v>
      </c>
      <c r="F92" s="65">
        <v>880</v>
      </c>
      <c r="G92" s="27" t="s">
        <v>63</v>
      </c>
      <c r="H92" s="27" t="s">
        <v>102</v>
      </c>
      <c r="I92" s="31">
        <f t="shared" ref="I92:I93" si="50">+J92+K92</f>
        <v>0</v>
      </c>
      <c r="J92" s="31"/>
      <c r="K92" s="31"/>
      <c r="L92" s="31">
        <f t="shared" ref="L92:L93" si="51">+M92+N92</f>
        <v>0</v>
      </c>
      <c r="M92" s="31"/>
      <c r="N92" s="31"/>
      <c r="O92" s="31">
        <f t="shared" ref="O92:O93" si="52">+P92+Q92</f>
        <v>0</v>
      </c>
      <c r="P92" s="29"/>
      <c r="Q92" s="29"/>
    </row>
    <row r="93" spans="1:17" ht="13.6" x14ac:dyDescent="0.25">
      <c r="A93" s="36" t="s">
        <v>45</v>
      </c>
      <c r="B93" s="26">
        <v>700</v>
      </c>
      <c r="C93" s="27" t="s">
        <v>62</v>
      </c>
      <c r="D93" s="27" t="s">
        <v>63</v>
      </c>
      <c r="E93" s="29" t="s">
        <v>99</v>
      </c>
      <c r="F93" s="65">
        <v>240</v>
      </c>
      <c r="G93" s="27" t="s">
        <v>62</v>
      </c>
      <c r="H93" s="27" t="s">
        <v>63</v>
      </c>
      <c r="I93" s="31">
        <f t="shared" si="50"/>
        <v>7885.0102699999998</v>
      </c>
      <c r="J93" s="31">
        <v>205.01026999999999</v>
      </c>
      <c r="K93" s="31">
        <v>7680</v>
      </c>
      <c r="L93" s="31">
        <f t="shared" si="51"/>
        <v>0</v>
      </c>
      <c r="M93" s="31"/>
      <c r="N93" s="31"/>
      <c r="O93" s="31">
        <f t="shared" si="52"/>
        <v>0</v>
      </c>
      <c r="P93" s="29"/>
      <c r="Q93" s="29"/>
    </row>
    <row r="94" spans="1:17" ht="25.85" x14ac:dyDescent="0.2">
      <c r="A94" s="74" t="s">
        <v>110</v>
      </c>
      <c r="B94" s="61">
        <v>700</v>
      </c>
      <c r="C94" s="46" t="s">
        <v>111</v>
      </c>
      <c r="D94" s="46" t="s">
        <v>112</v>
      </c>
      <c r="E94" s="75" t="s">
        <v>113</v>
      </c>
      <c r="F94" s="76"/>
      <c r="G94" s="46"/>
      <c r="H94" s="46"/>
      <c r="I94" s="17">
        <f t="shared" ref="I94:Q94" si="53">+I95+I99+I103</f>
        <v>5000</v>
      </c>
      <c r="J94" s="17">
        <f t="shared" si="53"/>
        <v>5000</v>
      </c>
      <c r="K94" s="17">
        <f t="shared" si="53"/>
        <v>0</v>
      </c>
      <c r="L94" s="17">
        <f t="shared" si="53"/>
        <v>5000</v>
      </c>
      <c r="M94" s="17">
        <f t="shared" si="53"/>
        <v>5000</v>
      </c>
      <c r="N94" s="17">
        <f t="shared" si="53"/>
        <v>0</v>
      </c>
      <c r="O94" s="17">
        <f t="shared" si="53"/>
        <v>5000</v>
      </c>
      <c r="P94" s="77">
        <f t="shared" si="53"/>
        <v>5000</v>
      </c>
      <c r="Q94" s="77">
        <f t="shared" si="53"/>
        <v>0</v>
      </c>
    </row>
    <row r="95" spans="1:17" ht="38.75" x14ac:dyDescent="0.2">
      <c r="A95" s="78" t="s">
        <v>114</v>
      </c>
      <c r="B95" s="4">
        <v>700</v>
      </c>
      <c r="C95" s="19" t="s">
        <v>111</v>
      </c>
      <c r="D95" s="19" t="s">
        <v>112</v>
      </c>
      <c r="E95" s="21" t="s">
        <v>115</v>
      </c>
      <c r="F95" s="57"/>
      <c r="G95" s="19"/>
      <c r="H95" s="19"/>
      <c r="I95" s="23">
        <f t="shared" ref="I95:Q97" si="54">+I96</f>
        <v>750</v>
      </c>
      <c r="J95" s="23">
        <f t="shared" si="54"/>
        <v>750</v>
      </c>
      <c r="K95" s="23">
        <f t="shared" si="54"/>
        <v>0</v>
      </c>
      <c r="L95" s="23">
        <f t="shared" si="54"/>
        <v>750</v>
      </c>
      <c r="M95" s="23">
        <f t="shared" si="54"/>
        <v>750</v>
      </c>
      <c r="N95" s="23">
        <f t="shared" si="54"/>
        <v>0</v>
      </c>
      <c r="O95" s="23">
        <f t="shared" si="54"/>
        <v>750</v>
      </c>
      <c r="P95" s="24">
        <f t="shared" si="54"/>
        <v>750</v>
      </c>
      <c r="Q95" s="24">
        <f t="shared" si="54"/>
        <v>0</v>
      </c>
    </row>
    <row r="96" spans="1:17" ht="38.75" x14ac:dyDescent="0.2">
      <c r="A96" s="79" t="s">
        <v>116</v>
      </c>
      <c r="B96" s="4">
        <v>700</v>
      </c>
      <c r="C96" s="19" t="s">
        <v>111</v>
      </c>
      <c r="D96" s="19" t="s">
        <v>112</v>
      </c>
      <c r="E96" s="21" t="s">
        <v>117</v>
      </c>
      <c r="F96" s="71"/>
      <c r="G96" s="19"/>
      <c r="H96" s="19"/>
      <c r="I96" s="23">
        <f t="shared" si="54"/>
        <v>750</v>
      </c>
      <c r="J96" s="23">
        <f t="shared" si="54"/>
        <v>750</v>
      </c>
      <c r="K96" s="23">
        <f t="shared" si="54"/>
        <v>0</v>
      </c>
      <c r="L96" s="23">
        <f t="shared" si="54"/>
        <v>750</v>
      </c>
      <c r="M96" s="23">
        <f t="shared" si="54"/>
        <v>750</v>
      </c>
      <c r="N96" s="23">
        <f t="shared" si="54"/>
        <v>0</v>
      </c>
      <c r="O96" s="23">
        <f t="shared" si="54"/>
        <v>750</v>
      </c>
      <c r="P96" s="24">
        <f t="shared" si="54"/>
        <v>750</v>
      </c>
      <c r="Q96" s="24">
        <f t="shared" si="54"/>
        <v>0</v>
      </c>
    </row>
    <row r="97" spans="1:17" ht="27.2" x14ac:dyDescent="0.25">
      <c r="A97" s="80" t="s">
        <v>81</v>
      </c>
      <c r="B97" s="26">
        <v>700</v>
      </c>
      <c r="C97" s="27" t="s">
        <v>111</v>
      </c>
      <c r="D97" s="27" t="s">
        <v>112</v>
      </c>
      <c r="E97" s="29" t="s">
        <v>117</v>
      </c>
      <c r="F97" s="65">
        <v>600</v>
      </c>
      <c r="G97" s="27"/>
      <c r="H97" s="27"/>
      <c r="I97" s="31">
        <f t="shared" si="54"/>
        <v>750</v>
      </c>
      <c r="J97" s="31">
        <f t="shared" si="54"/>
        <v>750</v>
      </c>
      <c r="K97" s="31">
        <f t="shared" si="54"/>
        <v>0</v>
      </c>
      <c r="L97" s="31">
        <f t="shared" si="54"/>
        <v>750</v>
      </c>
      <c r="M97" s="31">
        <f t="shared" si="54"/>
        <v>750</v>
      </c>
      <c r="N97" s="31">
        <f t="shared" si="54"/>
        <v>0</v>
      </c>
      <c r="O97" s="31">
        <f t="shared" si="54"/>
        <v>750</v>
      </c>
      <c r="P97" s="32">
        <f t="shared" si="54"/>
        <v>750</v>
      </c>
      <c r="Q97" s="32">
        <f t="shared" si="54"/>
        <v>0</v>
      </c>
    </row>
    <row r="98" spans="1:17" ht="13.6" x14ac:dyDescent="0.25">
      <c r="A98" s="25" t="s">
        <v>82</v>
      </c>
      <c r="B98" s="26">
        <v>700</v>
      </c>
      <c r="C98" s="27" t="s">
        <v>111</v>
      </c>
      <c r="D98" s="27" t="s">
        <v>112</v>
      </c>
      <c r="E98" s="29" t="s">
        <v>117</v>
      </c>
      <c r="F98" s="65">
        <v>610</v>
      </c>
      <c r="G98" s="27" t="s">
        <v>111</v>
      </c>
      <c r="H98" s="27" t="s">
        <v>112</v>
      </c>
      <c r="I98" s="31">
        <f>+J98+K98</f>
        <v>750</v>
      </c>
      <c r="J98" s="31">
        <v>750</v>
      </c>
      <c r="K98" s="31"/>
      <c r="L98" s="31">
        <f>+M98+N98</f>
        <v>750</v>
      </c>
      <c r="M98" s="31">
        <v>750</v>
      </c>
      <c r="N98" s="31"/>
      <c r="O98" s="31">
        <f>+P98+Q98</f>
        <v>750</v>
      </c>
      <c r="P98" s="32">
        <v>750</v>
      </c>
      <c r="Q98" s="32"/>
    </row>
    <row r="99" spans="1:17" ht="38.75" x14ac:dyDescent="0.2">
      <c r="A99" s="18" t="s">
        <v>118</v>
      </c>
      <c r="B99" s="4">
        <v>700</v>
      </c>
      <c r="C99" s="19" t="s">
        <v>111</v>
      </c>
      <c r="D99" s="19" t="s">
        <v>112</v>
      </c>
      <c r="E99" s="21" t="s">
        <v>119</v>
      </c>
      <c r="F99" s="71"/>
      <c r="G99" s="19"/>
      <c r="H99" s="19"/>
      <c r="I99" s="23">
        <f t="shared" ref="I99:Q101" si="55">+I100</f>
        <v>1750</v>
      </c>
      <c r="J99" s="23">
        <f t="shared" si="55"/>
        <v>1750</v>
      </c>
      <c r="K99" s="23">
        <f t="shared" si="55"/>
        <v>0</v>
      </c>
      <c r="L99" s="23">
        <f t="shared" si="55"/>
        <v>1750</v>
      </c>
      <c r="M99" s="23">
        <f t="shared" si="55"/>
        <v>1750</v>
      </c>
      <c r="N99" s="23">
        <f t="shared" si="55"/>
        <v>0</v>
      </c>
      <c r="O99" s="23">
        <f t="shared" si="55"/>
        <v>1750</v>
      </c>
      <c r="P99" s="24">
        <f t="shared" si="55"/>
        <v>1750</v>
      </c>
      <c r="Q99" s="24">
        <f t="shared" si="55"/>
        <v>0</v>
      </c>
    </row>
    <row r="100" spans="1:17" ht="25.85" x14ac:dyDescent="0.2">
      <c r="A100" s="18" t="s">
        <v>120</v>
      </c>
      <c r="B100" s="4">
        <v>700</v>
      </c>
      <c r="C100" s="19" t="s">
        <v>111</v>
      </c>
      <c r="D100" s="19" t="s">
        <v>112</v>
      </c>
      <c r="E100" s="21" t="s">
        <v>121</v>
      </c>
      <c r="F100" s="71"/>
      <c r="G100" s="19"/>
      <c r="H100" s="19"/>
      <c r="I100" s="23">
        <f t="shared" si="55"/>
        <v>1750</v>
      </c>
      <c r="J100" s="23">
        <f t="shared" si="55"/>
        <v>1750</v>
      </c>
      <c r="K100" s="23">
        <f t="shared" si="55"/>
        <v>0</v>
      </c>
      <c r="L100" s="23">
        <f t="shared" si="55"/>
        <v>1750</v>
      </c>
      <c r="M100" s="23">
        <f t="shared" si="55"/>
        <v>1750</v>
      </c>
      <c r="N100" s="23">
        <f t="shared" si="55"/>
        <v>0</v>
      </c>
      <c r="O100" s="23">
        <f t="shared" si="55"/>
        <v>1750</v>
      </c>
      <c r="P100" s="24">
        <f t="shared" si="55"/>
        <v>1750</v>
      </c>
      <c r="Q100" s="24">
        <f t="shared" si="55"/>
        <v>0</v>
      </c>
    </row>
    <row r="101" spans="1:17" ht="27.2" x14ac:dyDescent="0.25">
      <c r="A101" s="25" t="s">
        <v>81</v>
      </c>
      <c r="B101" s="26">
        <v>700</v>
      </c>
      <c r="C101" s="27" t="s">
        <v>111</v>
      </c>
      <c r="D101" s="27" t="s">
        <v>112</v>
      </c>
      <c r="E101" s="29" t="s">
        <v>121</v>
      </c>
      <c r="F101" s="65">
        <v>600</v>
      </c>
      <c r="G101" s="27"/>
      <c r="H101" s="27"/>
      <c r="I101" s="31">
        <f t="shared" si="55"/>
        <v>1750</v>
      </c>
      <c r="J101" s="31">
        <f t="shared" si="55"/>
        <v>1750</v>
      </c>
      <c r="K101" s="31">
        <f t="shared" si="55"/>
        <v>0</v>
      </c>
      <c r="L101" s="31">
        <f t="shared" si="55"/>
        <v>1750</v>
      </c>
      <c r="M101" s="31">
        <f t="shared" si="55"/>
        <v>1750</v>
      </c>
      <c r="N101" s="31">
        <f t="shared" si="55"/>
        <v>0</v>
      </c>
      <c r="O101" s="31">
        <f t="shared" si="55"/>
        <v>1750</v>
      </c>
      <c r="P101" s="32">
        <f t="shared" si="55"/>
        <v>1750</v>
      </c>
      <c r="Q101" s="32">
        <f t="shared" si="55"/>
        <v>0</v>
      </c>
    </row>
    <row r="102" spans="1:17" ht="13.6" x14ac:dyDescent="0.25">
      <c r="A102" s="25" t="s">
        <v>82</v>
      </c>
      <c r="B102" s="26">
        <v>700</v>
      </c>
      <c r="C102" s="27" t="s">
        <v>111</v>
      </c>
      <c r="D102" s="27" t="s">
        <v>112</v>
      </c>
      <c r="E102" s="29" t="s">
        <v>121</v>
      </c>
      <c r="F102" s="65">
        <v>610</v>
      </c>
      <c r="G102" s="27" t="s">
        <v>111</v>
      </c>
      <c r="H102" s="27" t="s">
        <v>112</v>
      </c>
      <c r="I102" s="31">
        <f>+J102+K102</f>
        <v>1750</v>
      </c>
      <c r="J102" s="31">
        <v>1750</v>
      </c>
      <c r="K102" s="31"/>
      <c r="L102" s="31">
        <f>+M102+N102</f>
        <v>1750</v>
      </c>
      <c r="M102" s="31">
        <v>1750</v>
      </c>
      <c r="N102" s="31"/>
      <c r="O102" s="31">
        <f>+P102+Q102</f>
        <v>1750</v>
      </c>
      <c r="P102" s="32">
        <v>1750</v>
      </c>
      <c r="Q102" s="32"/>
    </row>
    <row r="103" spans="1:17" ht="38.75" x14ac:dyDescent="0.2">
      <c r="A103" s="18" t="s">
        <v>122</v>
      </c>
      <c r="B103" s="4">
        <v>700</v>
      </c>
      <c r="C103" s="19" t="s">
        <v>111</v>
      </c>
      <c r="D103" s="19" t="s">
        <v>112</v>
      </c>
      <c r="E103" s="21" t="s">
        <v>123</v>
      </c>
      <c r="F103" s="71"/>
      <c r="G103" s="19"/>
      <c r="H103" s="19"/>
      <c r="I103" s="23">
        <f t="shared" ref="I103:Q105" si="56">+I104</f>
        <v>2500</v>
      </c>
      <c r="J103" s="23">
        <f t="shared" si="56"/>
        <v>2500</v>
      </c>
      <c r="K103" s="23">
        <f t="shared" si="56"/>
        <v>0</v>
      </c>
      <c r="L103" s="23">
        <f t="shared" si="56"/>
        <v>2500</v>
      </c>
      <c r="M103" s="23">
        <f t="shared" si="56"/>
        <v>2500</v>
      </c>
      <c r="N103" s="23">
        <f t="shared" si="56"/>
        <v>0</v>
      </c>
      <c r="O103" s="23">
        <f t="shared" si="56"/>
        <v>2500</v>
      </c>
      <c r="P103" s="24">
        <f t="shared" si="56"/>
        <v>2500</v>
      </c>
      <c r="Q103" s="24">
        <f t="shared" si="56"/>
        <v>0</v>
      </c>
    </row>
    <row r="104" spans="1:17" ht="38.9" customHeight="1" x14ac:dyDescent="0.2">
      <c r="A104" s="18" t="s">
        <v>124</v>
      </c>
      <c r="B104" s="4">
        <v>700</v>
      </c>
      <c r="C104" s="19" t="s">
        <v>111</v>
      </c>
      <c r="D104" s="19" t="s">
        <v>112</v>
      </c>
      <c r="E104" s="21" t="s">
        <v>125</v>
      </c>
      <c r="F104" s="71"/>
      <c r="G104" s="19"/>
      <c r="H104" s="19"/>
      <c r="I104" s="23">
        <f t="shared" si="56"/>
        <v>2500</v>
      </c>
      <c r="J104" s="23">
        <f t="shared" si="56"/>
        <v>2500</v>
      </c>
      <c r="K104" s="23">
        <f t="shared" si="56"/>
        <v>0</v>
      </c>
      <c r="L104" s="23">
        <f t="shared" si="56"/>
        <v>2500</v>
      </c>
      <c r="M104" s="23">
        <f t="shared" si="56"/>
        <v>2500</v>
      </c>
      <c r="N104" s="23">
        <f t="shared" si="56"/>
        <v>0</v>
      </c>
      <c r="O104" s="23">
        <f t="shared" si="56"/>
        <v>2500</v>
      </c>
      <c r="P104" s="24">
        <f t="shared" si="56"/>
        <v>2500</v>
      </c>
      <c r="Q104" s="24">
        <f t="shared" si="56"/>
        <v>0</v>
      </c>
    </row>
    <row r="105" spans="1:17" ht="27.2" x14ac:dyDescent="0.25">
      <c r="A105" s="25" t="s">
        <v>81</v>
      </c>
      <c r="B105" s="26">
        <v>700</v>
      </c>
      <c r="C105" s="27" t="s">
        <v>111</v>
      </c>
      <c r="D105" s="27" t="s">
        <v>112</v>
      </c>
      <c r="E105" s="29" t="s">
        <v>125</v>
      </c>
      <c r="F105" s="65">
        <v>600</v>
      </c>
      <c r="G105" s="27"/>
      <c r="H105" s="27"/>
      <c r="I105" s="31">
        <f t="shared" si="56"/>
        <v>2500</v>
      </c>
      <c r="J105" s="31">
        <f t="shared" si="56"/>
        <v>2500</v>
      </c>
      <c r="K105" s="31">
        <f t="shared" si="56"/>
        <v>0</v>
      </c>
      <c r="L105" s="31">
        <f t="shared" si="56"/>
        <v>2500</v>
      </c>
      <c r="M105" s="31">
        <f t="shared" si="56"/>
        <v>2500</v>
      </c>
      <c r="N105" s="31">
        <f t="shared" si="56"/>
        <v>0</v>
      </c>
      <c r="O105" s="31">
        <f t="shared" si="56"/>
        <v>2500</v>
      </c>
      <c r="P105" s="32">
        <f t="shared" si="56"/>
        <v>2500</v>
      </c>
      <c r="Q105" s="32">
        <f t="shared" si="56"/>
        <v>0</v>
      </c>
    </row>
    <row r="106" spans="1:17" ht="13.6" x14ac:dyDescent="0.25">
      <c r="A106" s="25" t="s">
        <v>82</v>
      </c>
      <c r="B106" s="26">
        <v>700</v>
      </c>
      <c r="C106" s="27" t="s">
        <v>111</v>
      </c>
      <c r="D106" s="27" t="s">
        <v>112</v>
      </c>
      <c r="E106" s="29" t="s">
        <v>125</v>
      </c>
      <c r="F106" s="65">
        <v>610</v>
      </c>
      <c r="G106" s="27" t="s">
        <v>111</v>
      </c>
      <c r="H106" s="27" t="s">
        <v>112</v>
      </c>
      <c r="I106" s="31">
        <f>+J106+K106</f>
        <v>2500</v>
      </c>
      <c r="J106" s="31">
        <v>2500</v>
      </c>
      <c r="K106" s="31"/>
      <c r="L106" s="31">
        <f>+M106+N106</f>
        <v>2500</v>
      </c>
      <c r="M106" s="31">
        <v>2500</v>
      </c>
      <c r="N106" s="31"/>
      <c r="O106" s="31">
        <f>+P106+Q106</f>
        <v>2500</v>
      </c>
      <c r="P106" s="32">
        <v>2500</v>
      </c>
      <c r="Q106" s="32"/>
    </row>
    <row r="107" spans="1:17" x14ac:dyDescent="0.2">
      <c r="A107" s="74" t="s">
        <v>126</v>
      </c>
      <c r="B107" s="61">
        <v>700</v>
      </c>
      <c r="C107" s="46" t="s">
        <v>13</v>
      </c>
      <c r="D107" s="81">
        <v>12</v>
      </c>
      <c r="E107" s="75" t="s">
        <v>127</v>
      </c>
      <c r="F107" s="82"/>
      <c r="G107" s="46"/>
      <c r="H107" s="81"/>
      <c r="I107" s="17">
        <f>+I108</f>
        <v>100</v>
      </c>
      <c r="J107" s="17">
        <f t="shared" ref="J107:Q107" si="57">+J108</f>
        <v>100</v>
      </c>
      <c r="K107" s="17">
        <f t="shared" si="57"/>
        <v>0</v>
      </c>
      <c r="L107" s="17">
        <f t="shared" si="57"/>
        <v>100</v>
      </c>
      <c r="M107" s="17">
        <f t="shared" si="57"/>
        <v>100</v>
      </c>
      <c r="N107" s="17">
        <f t="shared" si="57"/>
        <v>0</v>
      </c>
      <c r="O107" s="17">
        <f t="shared" si="57"/>
        <v>100</v>
      </c>
      <c r="P107" s="17">
        <f t="shared" si="57"/>
        <v>100</v>
      </c>
      <c r="Q107" s="17">
        <f t="shared" si="57"/>
        <v>0</v>
      </c>
    </row>
    <row r="108" spans="1:17" ht="38.25" customHeight="1" x14ac:dyDescent="0.2">
      <c r="A108" s="78" t="s">
        <v>128</v>
      </c>
      <c r="B108" s="4">
        <v>700</v>
      </c>
      <c r="C108" s="19" t="s">
        <v>13</v>
      </c>
      <c r="D108" s="20">
        <v>12</v>
      </c>
      <c r="E108" s="21" t="s">
        <v>129</v>
      </c>
      <c r="F108" s="57"/>
      <c r="G108" s="19"/>
      <c r="H108" s="20"/>
      <c r="I108" s="23">
        <f>+I113</f>
        <v>100</v>
      </c>
      <c r="J108" s="23">
        <f t="shared" ref="J108:Q108" si="58">+J113</f>
        <v>100</v>
      </c>
      <c r="K108" s="23">
        <f t="shared" si="58"/>
        <v>0</v>
      </c>
      <c r="L108" s="23">
        <f t="shared" si="58"/>
        <v>100</v>
      </c>
      <c r="M108" s="23">
        <f t="shared" si="58"/>
        <v>100</v>
      </c>
      <c r="N108" s="23">
        <f t="shared" si="58"/>
        <v>0</v>
      </c>
      <c r="O108" s="23">
        <f t="shared" si="58"/>
        <v>100</v>
      </c>
      <c r="P108" s="23">
        <f t="shared" si="58"/>
        <v>100</v>
      </c>
      <c r="Q108" s="23">
        <f t="shared" si="58"/>
        <v>0</v>
      </c>
    </row>
    <row r="109" spans="1:17" ht="38.75" hidden="1" x14ac:dyDescent="0.2">
      <c r="A109" s="18" t="s">
        <v>130</v>
      </c>
      <c r="B109" s="50" t="s">
        <v>38</v>
      </c>
      <c r="C109" s="19" t="s">
        <v>63</v>
      </c>
      <c r="D109" s="19" t="s">
        <v>131</v>
      </c>
      <c r="E109" s="64" t="s">
        <v>132</v>
      </c>
      <c r="F109" s="71"/>
      <c r="G109" s="19"/>
      <c r="H109" s="19"/>
      <c r="I109" s="23">
        <f t="shared" ref="I109:Q111" si="59">+I110</f>
        <v>0</v>
      </c>
      <c r="J109" s="23">
        <f t="shared" si="59"/>
        <v>0</v>
      </c>
      <c r="K109" s="23">
        <f t="shared" si="59"/>
        <v>0</v>
      </c>
      <c r="L109" s="23">
        <f t="shared" si="59"/>
        <v>-1.4432899320127035E-15</v>
      </c>
      <c r="M109" s="23">
        <f t="shared" si="59"/>
        <v>-1.4432899320127035E-15</v>
      </c>
      <c r="N109" s="23">
        <f t="shared" si="59"/>
        <v>0</v>
      </c>
      <c r="O109" s="23">
        <f t="shared" si="59"/>
        <v>0</v>
      </c>
      <c r="P109" s="24">
        <f t="shared" si="59"/>
        <v>0</v>
      </c>
      <c r="Q109" s="24">
        <f t="shared" si="59"/>
        <v>0</v>
      </c>
    </row>
    <row r="110" spans="1:17" ht="25.85" hidden="1" x14ac:dyDescent="0.2">
      <c r="A110" s="18" t="s">
        <v>133</v>
      </c>
      <c r="B110" s="50" t="s">
        <v>38</v>
      </c>
      <c r="C110" s="19" t="s">
        <v>63</v>
      </c>
      <c r="D110" s="19" t="s">
        <v>131</v>
      </c>
      <c r="E110" s="64" t="s">
        <v>134</v>
      </c>
      <c r="F110" s="71"/>
      <c r="G110" s="19"/>
      <c r="H110" s="19"/>
      <c r="I110" s="23">
        <f t="shared" si="59"/>
        <v>0</v>
      </c>
      <c r="J110" s="23">
        <f t="shared" si="59"/>
        <v>0</v>
      </c>
      <c r="K110" s="23">
        <f t="shared" si="59"/>
        <v>0</v>
      </c>
      <c r="L110" s="23">
        <f t="shared" si="59"/>
        <v>-1.4432899320127035E-15</v>
      </c>
      <c r="M110" s="23">
        <f t="shared" si="59"/>
        <v>-1.4432899320127035E-15</v>
      </c>
      <c r="N110" s="23">
        <f t="shared" si="59"/>
        <v>0</v>
      </c>
      <c r="O110" s="23">
        <f t="shared" si="59"/>
        <v>0</v>
      </c>
      <c r="P110" s="24">
        <f t="shared" si="59"/>
        <v>0</v>
      </c>
      <c r="Q110" s="24">
        <f t="shared" si="59"/>
        <v>0</v>
      </c>
    </row>
    <row r="111" spans="1:17" ht="13.6" hidden="1" x14ac:dyDescent="0.25">
      <c r="A111" s="56" t="s">
        <v>135</v>
      </c>
      <c r="B111" s="53" t="s">
        <v>38</v>
      </c>
      <c r="C111" s="27" t="s">
        <v>63</v>
      </c>
      <c r="D111" s="27" t="s">
        <v>131</v>
      </c>
      <c r="E111" s="73" t="s">
        <v>134</v>
      </c>
      <c r="F111" s="65">
        <v>300</v>
      </c>
      <c r="G111" s="27"/>
      <c r="H111" s="27"/>
      <c r="I111" s="31">
        <f t="shared" si="59"/>
        <v>0</v>
      </c>
      <c r="J111" s="31">
        <f t="shared" si="59"/>
        <v>0</v>
      </c>
      <c r="K111" s="31">
        <f t="shared" si="59"/>
        <v>0</v>
      </c>
      <c r="L111" s="31">
        <f t="shared" si="59"/>
        <v>-1.4432899320127035E-15</v>
      </c>
      <c r="M111" s="31">
        <f t="shared" si="59"/>
        <v>-1.4432899320127035E-15</v>
      </c>
      <c r="N111" s="31">
        <f t="shared" si="59"/>
        <v>0</v>
      </c>
      <c r="O111" s="31">
        <f t="shared" si="59"/>
        <v>0</v>
      </c>
      <c r="P111" s="32">
        <f t="shared" si="59"/>
        <v>0</v>
      </c>
      <c r="Q111" s="32">
        <f t="shared" si="59"/>
        <v>0</v>
      </c>
    </row>
    <row r="112" spans="1:17" ht="13.6" hidden="1" x14ac:dyDescent="0.25">
      <c r="A112" s="80" t="s">
        <v>136</v>
      </c>
      <c r="B112" s="53" t="s">
        <v>38</v>
      </c>
      <c r="C112" s="27" t="s">
        <v>63</v>
      </c>
      <c r="D112" s="27" t="s">
        <v>131</v>
      </c>
      <c r="E112" s="73" t="s">
        <v>134</v>
      </c>
      <c r="F112" s="65">
        <v>360</v>
      </c>
      <c r="G112" s="27"/>
      <c r="H112" s="27"/>
      <c r="I112" s="31">
        <f>+J112+K112</f>
        <v>0</v>
      </c>
      <c r="J112" s="31"/>
      <c r="K112" s="31"/>
      <c r="L112" s="31">
        <f>+M112+N112</f>
        <v>-1.4432899320127035E-15</v>
      </c>
      <c r="M112" s="31">
        <f>25-24.1-0.9</f>
        <v>-1.4432899320127035E-15</v>
      </c>
      <c r="N112" s="31"/>
      <c r="O112" s="31">
        <f>+P112+Q112</f>
        <v>0</v>
      </c>
      <c r="P112" s="32"/>
      <c r="Q112" s="32"/>
    </row>
    <row r="113" spans="1:17" ht="38.75" x14ac:dyDescent="0.2">
      <c r="A113" s="78" t="s">
        <v>137</v>
      </c>
      <c r="B113" s="4">
        <v>700</v>
      </c>
      <c r="C113" s="19" t="s">
        <v>13</v>
      </c>
      <c r="D113" s="20">
        <v>12</v>
      </c>
      <c r="E113" s="21" t="s">
        <v>138</v>
      </c>
      <c r="F113" s="22"/>
      <c r="G113" s="19"/>
      <c r="H113" s="20"/>
      <c r="I113" s="23">
        <f t="shared" ref="I113:Q114" si="60">+I114</f>
        <v>100</v>
      </c>
      <c r="J113" s="23">
        <f t="shared" si="60"/>
        <v>100</v>
      </c>
      <c r="K113" s="23">
        <f t="shared" si="60"/>
        <v>0</v>
      </c>
      <c r="L113" s="23">
        <f t="shared" si="60"/>
        <v>100</v>
      </c>
      <c r="M113" s="23">
        <f t="shared" si="60"/>
        <v>100</v>
      </c>
      <c r="N113" s="23">
        <f t="shared" si="60"/>
        <v>0</v>
      </c>
      <c r="O113" s="23">
        <f t="shared" si="60"/>
        <v>100</v>
      </c>
      <c r="P113" s="21">
        <f t="shared" si="60"/>
        <v>100</v>
      </c>
      <c r="Q113" s="21">
        <f t="shared" si="60"/>
        <v>0</v>
      </c>
    </row>
    <row r="114" spans="1:17" ht="13.6" x14ac:dyDescent="0.25">
      <c r="A114" s="25" t="s">
        <v>25</v>
      </c>
      <c r="B114" s="4">
        <v>700</v>
      </c>
      <c r="C114" s="27" t="s">
        <v>13</v>
      </c>
      <c r="D114" s="28">
        <v>12</v>
      </c>
      <c r="E114" s="29" t="s">
        <v>138</v>
      </c>
      <c r="F114" s="55" t="s">
        <v>26</v>
      </c>
      <c r="G114" s="27"/>
      <c r="H114" s="28"/>
      <c r="I114" s="31">
        <f t="shared" si="60"/>
        <v>100</v>
      </c>
      <c r="J114" s="31">
        <f t="shared" si="60"/>
        <v>100</v>
      </c>
      <c r="K114" s="31">
        <f t="shared" si="60"/>
        <v>0</v>
      </c>
      <c r="L114" s="31">
        <f t="shared" si="60"/>
        <v>100</v>
      </c>
      <c r="M114" s="31">
        <f t="shared" si="60"/>
        <v>100</v>
      </c>
      <c r="N114" s="31">
        <f t="shared" si="60"/>
        <v>0</v>
      </c>
      <c r="O114" s="31">
        <f t="shared" si="60"/>
        <v>100</v>
      </c>
      <c r="P114" s="29">
        <f t="shared" si="60"/>
        <v>100</v>
      </c>
      <c r="Q114" s="29">
        <f t="shared" si="60"/>
        <v>0</v>
      </c>
    </row>
    <row r="115" spans="1:17" ht="13.6" x14ac:dyDescent="0.25">
      <c r="A115" s="25" t="s">
        <v>45</v>
      </c>
      <c r="B115" s="4">
        <v>700</v>
      </c>
      <c r="C115" s="27" t="s">
        <v>13</v>
      </c>
      <c r="D115" s="28">
        <v>12</v>
      </c>
      <c r="E115" s="29" t="s">
        <v>138</v>
      </c>
      <c r="F115" s="55" t="s">
        <v>28</v>
      </c>
      <c r="G115" s="27" t="s">
        <v>13</v>
      </c>
      <c r="H115" s="28">
        <v>12</v>
      </c>
      <c r="I115" s="31">
        <f>+J115+K115</f>
        <v>100</v>
      </c>
      <c r="J115" s="31">
        <v>100</v>
      </c>
      <c r="K115" s="31"/>
      <c r="L115" s="31">
        <f>+M115+N115</f>
        <v>100</v>
      </c>
      <c r="M115" s="31">
        <v>100</v>
      </c>
      <c r="N115" s="31"/>
      <c r="O115" s="31">
        <f>+P115+Q115</f>
        <v>100</v>
      </c>
      <c r="P115" s="29">
        <v>100</v>
      </c>
      <c r="Q115" s="29"/>
    </row>
    <row r="116" spans="1:17" ht="25.85" x14ac:dyDescent="0.2">
      <c r="A116" s="83" t="s">
        <v>139</v>
      </c>
      <c r="B116" s="61">
        <v>700</v>
      </c>
      <c r="C116" s="46" t="s">
        <v>140</v>
      </c>
      <c r="D116" s="46" t="s">
        <v>141</v>
      </c>
      <c r="E116" s="75" t="s">
        <v>142</v>
      </c>
      <c r="F116" s="84"/>
      <c r="G116" s="46"/>
      <c r="H116" s="46"/>
      <c r="I116" s="17">
        <f t="shared" ref="I116:Q116" si="61">+I117</f>
        <v>907.19999999999993</v>
      </c>
      <c r="J116" s="17">
        <f t="shared" si="61"/>
        <v>16.399999999999999</v>
      </c>
      <c r="K116" s="17">
        <f t="shared" si="61"/>
        <v>890.8</v>
      </c>
      <c r="L116" s="17">
        <f t="shared" si="61"/>
        <v>907.19999999999993</v>
      </c>
      <c r="M116" s="17">
        <f t="shared" si="61"/>
        <v>16.399999999999999</v>
      </c>
      <c r="N116" s="17">
        <f t="shared" si="61"/>
        <v>890.8</v>
      </c>
      <c r="O116" s="17">
        <f t="shared" si="61"/>
        <v>907.19999999999993</v>
      </c>
      <c r="P116" s="75">
        <f t="shared" si="61"/>
        <v>16.399999999999999</v>
      </c>
      <c r="Q116" s="75">
        <f t="shared" si="61"/>
        <v>890.8</v>
      </c>
    </row>
    <row r="117" spans="1:17" ht="38.75" x14ac:dyDescent="0.2">
      <c r="A117" s="85" t="s">
        <v>143</v>
      </c>
      <c r="B117" s="4">
        <v>700</v>
      </c>
      <c r="C117" s="19" t="s">
        <v>140</v>
      </c>
      <c r="D117" s="19" t="s">
        <v>141</v>
      </c>
      <c r="E117" s="21" t="s">
        <v>144</v>
      </c>
      <c r="F117" s="71"/>
      <c r="G117" s="19"/>
      <c r="H117" s="19"/>
      <c r="I117" s="23">
        <f t="shared" ref="I117:Q117" si="62">+I118+I121</f>
        <v>907.19999999999993</v>
      </c>
      <c r="J117" s="23">
        <f t="shared" si="62"/>
        <v>16.399999999999999</v>
      </c>
      <c r="K117" s="23">
        <f t="shared" si="62"/>
        <v>890.8</v>
      </c>
      <c r="L117" s="23">
        <f t="shared" si="62"/>
        <v>907.19999999999993</v>
      </c>
      <c r="M117" s="23">
        <f t="shared" si="62"/>
        <v>16.399999999999999</v>
      </c>
      <c r="N117" s="23">
        <f t="shared" si="62"/>
        <v>890.8</v>
      </c>
      <c r="O117" s="23">
        <f t="shared" si="62"/>
        <v>907.19999999999993</v>
      </c>
      <c r="P117" s="24">
        <f t="shared" si="62"/>
        <v>16.399999999999999</v>
      </c>
      <c r="Q117" s="24">
        <f t="shared" si="62"/>
        <v>890.8</v>
      </c>
    </row>
    <row r="118" spans="1:17" x14ac:dyDescent="0.2">
      <c r="A118" s="38" t="s">
        <v>145</v>
      </c>
      <c r="B118" s="4">
        <v>700</v>
      </c>
      <c r="C118" s="19" t="s">
        <v>140</v>
      </c>
      <c r="D118" s="19" t="s">
        <v>141</v>
      </c>
      <c r="E118" s="21" t="s">
        <v>146</v>
      </c>
      <c r="F118" s="71"/>
      <c r="G118" s="19"/>
      <c r="H118" s="19"/>
      <c r="I118" s="23">
        <f>+I123</f>
        <v>907.19999999999993</v>
      </c>
      <c r="J118" s="23">
        <f t="shared" ref="J118:Q118" si="63">+J123</f>
        <v>16.399999999999999</v>
      </c>
      <c r="K118" s="23">
        <f t="shared" si="63"/>
        <v>890.8</v>
      </c>
      <c r="L118" s="23">
        <f t="shared" si="63"/>
        <v>907.19999999999993</v>
      </c>
      <c r="M118" s="23">
        <f t="shared" si="63"/>
        <v>16.399999999999999</v>
      </c>
      <c r="N118" s="23">
        <f t="shared" si="63"/>
        <v>890.8</v>
      </c>
      <c r="O118" s="23">
        <f t="shared" si="63"/>
        <v>907.19999999999993</v>
      </c>
      <c r="P118" s="23">
        <f t="shared" si="63"/>
        <v>16.399999999999999</v>
      </c>
      <c r="Q118" s="23">
        <f t="shared" si="63"/>
        <v>890.8</v>
      </c>
    </row>
    <row r="119" spans="1:17" ht="25.85" hidden="1" x14ac:dyDescent="0.2">
      <c r="A119" s="18" t="s">
        <v>147</v>
      </c>
      <c r="B119" s="50" t="s">
        <v>38</v>
      </c>
      <c r="C119" s="19" t="s">
        <v>63</v>
      </c>
      <c r="D119" s="19" t="s">
        <v>131</v>
      </c>
      <c r="E119" s="64" t="s">
        <v>148</v>
      </c>
      <c r="F119" s="71"/>
      <c r="G119" s="19"/>
      <c r="H119" s="19"/>
      <c r="I119" s="23">
        <f t="shared" ref="I119:Q121" si="64">+I120</f>
        <v>0</v>
      </c>
      <c r="J119" s="23">
        <f t="shared" si="64"/>
        <v>0</v>
      </c>
      <c r="K119" s="23">
        <f t="shared" si="64"/>
        <v>0</v>
      </c>
      <c r="L119" s="23">
        <f t="shared" si="64"/>
        <v>0</v>
      </c>
      <c r="M119" s="23">
        <f t="shared" si="64"/>
        <v>0</v>
      </c>
      <c r="N119" s="23">
        <f t="shared" si="64"/>
        <v>0</v>
      </c>
      <c r="O119" s="23">
        <f t="shared" si="64"/>
        <v>0</v>
      </c>
      <c r="P119" s="24">
        <f t="shared" si="64"/>
        <v>0</v>
      </c>
      <c r="Q119" s="24">
        <f t="shared" si="64"/>
        <v>0</v>
      </c>
    </row>
    <row r="120" spans="1:17" ht="26.5" hidden="1" customHeight="1" x14ac:dyDescent="0.2">
      <c r="A120" s="18" t="s">
        <v>149</v>
      </c>
      <c r="B120" s="50" t="s">
        <v>38</v>
      </c>
      <c r="C120" s="19" t="s">
        <v>63</v>
      </c>
      <c r="D120" s="19" t="s">
        <v>131</v>
      </c>
      <c r="E120" s="64" t="s">
        <v>150</v>
      </c>
      <c r="F120" s="71"/>
      <c r="G120" s="19"/>
      <c r="H120" s="19"/>
      <c r="I120" s="23">
        <f t="shared" si="64"/>
        <v>0</v>
      </c>
      <c r="J120" s="23">
        <f t="shared" si="64"/>
        <v>0</v>
      </c>
      <c r="K120" s="23">
        <f t="shared" si="64"/>
        <v>0</v>
      </c>
      <c r="L120" s="23">
        <f t="shared" si="64"/>
        <v>0</v>
      </c>
      <c r="M120" s="23">
        <f t="shared" si="64"/>
        <v>0</v>
      </c>
      <c r="N120" s="23">
        <f t="shared" si="64"/>
        <v>0</v>
      </c>
      <c r="O120" s="23">
        <f t="shared" si="64"/>
        <v>0</v>
      </c>
      <c r="P120" s="24">
        <f t="shared" si="64"/>
        <v>0</v>
      </c>
      <c r="Q120" s="24">
        <f t="shared" si="64"/>
        <v>0</v>
      </c>
    </row>
    <row r="121" spans="1:17" ht="13.6" hidden="1" x14ac:dyDescent="0.25">
      <c r="A121" s="25" t="s">
        <v>25</v>
      </c>
      <c r="B121" s="53" t="s">
        <v>38</v>
      </c>
      <c r="C121" s="27" t="s">
        <v>63</v>
      </c>
      <c r="D121" s="27" t="s">
        <v>131</v>
      </c>
      <c r="E121" s="73" t="s">
        <v>150</v>
      </c>
      <c r="F121" s="65">
        <v>200</v>
      </c>
      <c r="G121" s="27"/>
      <c r="H121" s="27"/>
      <c r="I121" s="31">
        <f t="shared" si="64"/>
        <v>0</v>
      </c>
      <c r="J121" s="31">
        <f t="shared" si="64"/>
        <v>0</v>
      </c>
      <c r="K121" s="31">
        <f t="shared" si="64"/>
        <v>0</v>
      </c>
      <c r="L121" s="31">
        <f t="shared" si="64"/>
        <v>0</v>
      </c>
      <c r="M121" s="31">
        <f t="shared" si="64"/>
        <v>0</v>
      </c>
      <c r="N121" s="31">
        <f t="shared" si="64"/>
        <v>0</v>
      </c>
      <c r="O121" s="31">
        <f t="shared" si="64"/>
        <v>0</v>
      </c>
      <c r="P121" s="32">
        <f t="shared" si="64"/>
        <v>0</v>
      </c>
      <c r="Q121" s="32">
        <f t="shared" si="64"/>
        <v>0</v>
      </c>
    </row>
    <row r="122" spans="1:17" ht="13.6" hidden="1" x14ac:dyDescent="0.25">
      <c r="A122" s="25" t="s">
        <v>45</v>
      </c>
      <c r="B122" s="53" t="s">
        <v>38</v>
      </c>
      <c r="C122" s="27" t="s">
        <v>63</v>
      </c>
      <c r="D122" s="27" t="s">
        <v>131</v>
      </c>
      <c r="E122" s="73" t="s">
        <v>150</v>
      </c>
      <c r="F122" s="65">
        <v>240</v>
      </c>
      <c r="G122" s="27"/>
      <c r="H122" s="27"/>
      <c r="I122" s="31">
        <f>+J122+K122</f>
        <v>0</v>
      </c>
      <c r="J122" s="31"/>
      <c r="K122" s="31"/>
      <c r="L122" s="31">
        <f>+M122+N122</f>
        <v>0</v>
      </c>
      <c r="M122" s="31"/>
      <c r="N122" s="31"/>
      <c r="O122" s="31">
        <f>+P122+Q122</f>
        <v>0</v>
      </c>
      <c r="P122" s="32"/>
      <c r="Q122" s="32"/>
    </row>
    <row r="123" spans="1:17" ht="13.6" x14ac:dyDescent="0.25">
      <c r="A123" s="25" t="s">
        <v>135</v>
      </c>
      <c r="B123" s="26">
        <v>700</v>
      </c>
      <c r="C123" s="27" t="s">
        <v>140</v>
      </c>
      <c r="D123" s="27" t="s">
        <v>141</v>
      </c>
      <c r="E123" s="29" t="s">
        <v>146</v>
      </c>
      <c r="F123" s="65">
        <v>300</v>
      </c>
      <c r="G123" s="27"/>
      <c r="H123" s="27"/>
      <c r="I123" s="31">
        <f t="shared" ref="I123:Q123" si="65">+I124</f>
        <v>907.19999999999993</v>
      </c>
      <c r="J123" s="31">
        <f t="shared" si="65"/>
        <v>16.399999999999999</v>
      </c>
      <c r="K123" s="31">
        <f t="shared" si="65"/>
        <v>890.8</v>
      </c>
      <c r="L123" s="31">
        <f t="shared" si="65"/>
        <v>907.19999999999993</v>
      </c>
      <c r="M123" s="31">
        <f t="shared" si="65"/>
        <v>16.399999999999999</v>
      </c>
      <c r="N123" s="31">
        <f t="shared" si="65"/>
        <v>890.8</v>
      </c>
      <c r="O123" s="31">
        <f t="shared" si="65"/>
        <v>907.19999999999993</v>
      </c>
      <c r="P123" s="32">
        <f t="shared" si="65"/>
        <v>16.399999999999999</v>
      </c>
      <c r="Q123" s="32">
        <f t="shared" si="65"/>
        <v>890.8</v>
      </c>
    </row>
    <row r="124" spans="1:17" ht="13.6" x14ac:dyDescent="0.25">
      <c r="A124" s="25" t="s">
        <v>151</v>
      </c>
      <c r="B124" s="26">
        <v>700</v>
      </c>
      <c r="C124" s="27" t="s">
        <v>140</v>
      </c>
      <c r="D124" s="27" t="s">
        <v>141</v>
      </c>
      <c r="E124" s="29" t="s">
        <v>146</v>
      </c>
      <c r="F124" s="65">
        <v>320</v>
      </c>
      <c r="G124" s="27" t="s">
        <v>140</v>
      </c>
      <c r="H124" s="27" t="s">
        <v>141</v>
      </c>
      <c r="I124" s="31">
        <f>+J124+K124</f>
        <v>907.19999999999993</v>
      </c>
      <c r="J124" s="31">
        <v>16.399999999999999</v>
      </c>
      <c r="K124" s="31">
        <v>890.8</v>
      </c>
      <c r="L124" s="31">
        <f>+M124+N124</f>
        <v>907.19999999999993</v>
      </c>
      <c r="M124" s="31">
        <v>16.399999999999999</v>
      </c>
      <c r="N124" s="31">
        <v>890.8</v>
      </c>
      <c r="O124" s="31">
        <f>+P124+Q124</f>
        <v>907.19999999999993</v>
      </c>
      <c r="P124" s="32">
        <v>16.399999999999999</v>
      </c>
      <c r="Q124" s="32">
        <v>890.8</v>
      </c>
    </row>
    <row r="125" spans="1:17" ht="26.5" x14ac:dyDescent="0.25">
      <c r="A125" s="74" t="s">
        <v>152</v>
      </c>
      <c r="B125" s="61">
        <v>700</v>
      </c>
      <c r="C125" s="46" t="s">
        <v>102</v>
      </c>
      <c r="D125" s="46" t="s">
        <v>102</v>
      </c>
      <c r="E125" s="75" t="s">
        <v>153</v>
      </c>
      <c r="F125" s="63"/>
      <c r="G125" s="46"/>
      <c r="H125" s="46"/>
      <c r="I125" s="17">
        <f>+I132+I136+I142</f>
        <v>5000</v>
      </c>
      <c r="J125" s="17">
        <f t="shared" ref="J125:Q125" si="66">+J132+J136+J142</f>
        <v>5000</v>
      </c>
      <c r="K125" s="17">
        <f t="shared" si="66"/>
        <v>0</v>
      </c>
      <c r="L125" s="17">
        <f t="shared" si="66"/>
        <v>4687</v>
      </c>
      <c r="M125" s="17">
        <f t="shared" si="66"/>
        <v>4687</v>
      </c>
      <c r="N125" s="17">
        <f t="shared" si="66"/>
        <v>0</v>
      </c>
      <c r="O125" s="17">
        <f t="shared" si="66"/>
        <v>0</v>
      </c>
      <c r="P125" s="17">
        <f t="shared" si="66"/>
        <v>0</v>
      </c>
      <c r="Q125" s="17">
        <f t="shared" si="66"/>
        <v>0</v>
      </c>
    </row>
    <row r="126" spans="1:17" ht="68.95" hidden="1" customHeight="1" x14ac:dyDescent="0.2">
      <c r="A126" s="18" t="s">
        <v>154</v>
      </c>
      <c r="B126" s="50" t="s">
        <v>38</v>
      </c>
      <c r="C126" s="19" t="s">
        <v>63</v>
      </c>
      <c r="D126" s="19" t="s">
        <v>131</v>
      </c>
      <c r="E126" s="64" t="s">
        <v>155</v>
      </c>
      <c r="F126" s="71"/>
      <c r="G126" s="19"/>
      <c r="H126" s="19"/>
      <c r="I126" s="23">
        <f t="shared" ref="I126:Q126" si="67">+I127</f>
        <v>0</v>
      </c>
      <c r="J126" s="23">
        <f t="shared" si="67"/>
        <v>0</v>
      </c>
      <c r="K126" s="23">
        <f t="shared" si="67"/>
        <v>0</v>
      </c>
      <c r="L126" s="23">
        <f t="shared" si="67"/>
        <v>0</v>
      </c>
      <c r="M126" s="23">
        <f t="shared" si="67"/>
        <v>0</v>
      </c>
      <c r="N126" s="23">
        <f t="shared" si="67"/>
        <v>0</v>
      </c>
      <c r="O126" s="23">
        <f t="shared" si="67"/>
        <v>0</v>
      </c>
      <c r="P126" s="24">
        <f t="shared" si="67"/>
        <v>0</v>
      </c>
      <c r="Q126" s="24">
        <f t="shared" si="67"/>
        <v>0</v>
      </c>
    </row>
    <row r="127" spans="1:17" ht="65.25" hidden="1" customHeight="1" x14ac:dyDescent="0.2">
      <c r="A127" s="18" t="s">
        <v>156</v>
      </c>
      <c r="B127" s="50" t="s">
        <v>38</v>
      </c>
      <c r="C127" s="19" t="s">
        <v>63</v>
      </c>
      <c r="D127" s="19" t="s">
        <v>131</v>
      </c>
      <c r="E127" s="64" t="s">
        <v>157</v>
      </c>
      <c r="F127" s="71"/>
      <c r="G127" s="19"/>
      <c r="H127" s="19"/>
      <c r="I127" s="23">
        <f t="shared" ref="I127:Q127" si="68">+I128+I130</f>
        <v>0</v>
      </c>
      <c r="J127" s="23">
        <f t="shared" si="68"/>
        <v>0</v>
      </c>
      <c r="K127" s="23">
        <f t="shared" si="68"/>
        <v>0</v>
      </c>
      <c r="L127" s="23">
        <f t="shared" si="68"/>
        <v>0</v>
      </c>
      <c r="M127" s="23">
        <f t="shared" si="68"/>
        <v>0</v>
      </c>
      <c r="N127" s="23">
        <f t="shared" si="68"/>
        <v>0</v>
      </c>
      <c r="O127" s="23">
        <f t="shared" si="68"/>
        <v>0</v>
      </c>
      <c r="P127" s="24">
        <f t="shared" si="68"/>
        <v>0</v>
      </c>
      <c r="Q127" s="24">
        <f t="shared" si="68"/>
        <v>0</v>
      </c>
    </row>
    <row r="128" spans="1:17" ht="13.6" hidden="1" x14ac:dyDescent="0.25">
      <c r="A128" s="25" t="s">
        <v>25</v>
      </c>
      <c r="B128" s="53" t="s">
        <v>38</v>
      </c>
      <c r="C128" s="27" t="s">
        <v>63</v>
      </c>
      <c r="D128" s="27" t="s">
        <v>131</v>
      </c>
      <c r="E128" s="73" t="s">
        <v>157</v>
      </c>
      <c r="F128" s="65">
        <v>200</v>
      </c>
      <c r="G128" s="27"/>
      <c r="H128" s="27"/>
      <c r="I128" s="31">
        <f t="shared" ref="I128:Q128" si="69">+I129</f>
        <v>0</v>
      </c>
      <c r="J128" s="31">
        <f t="shared" si="69"/>
        <v>0</v>
      </c>
      <c r="K128" s="31">
        <f t="shared" si="69"/>
        <v>0</v>
      </c>
      <c r="L128" s="31">
        <f t="shared" si="69"/>
        <v>0</v>
      </c>
      <c r="M128" s="31">
        <f t="shared" si="69"/>
        <v>0</v>
      </c>
      <c r="N128" s="31">
        <f t="shared" si="69"/>
        <v>0</v>
      </c>
      <c r="O128" s="31">
        <f t="shared" si="69"/>
        <v>0</v>
      </c>
      <c r="P128" s="32">
        <f t="shared" si="69"/>
        <v>0</v>
      </c>
      <c r="Q128" s="32">
        <f t="shared" si="69"/>
        <v>0</v>
      </c>
    </row>
    <row r="129" spans="1:17" ht="13.6" hidden="1" x14ac:dyDescent="0.25">
      <c r="A129" s="25" t="s">
        <v>45</v>
      </c>
      <c r="B129" s="53" t="s">
        <v>38</v>
      </c>
      <c r="C129" s="27" t="s">
        <v>63</v>
      </c>
      <c r="D129" s="27" t="s">
        <v>131</v>
      </c>
      <c r="E129" s="73" t="s">
        <v>157</v>
      </c>
      <c r="F129" s="65">
        <v>240</v>
      </c>
      <c r="G129" s="27"/>
      <c r="H129" s="27"/>
      <c r="I129" s="31">
        <f>+J129+K129</f>
        <v>0</v>
      </c>
      <c r="J129" s="31"/>
      <c r="K129" s="31"/>
      <c r="L129" s="31">
        <f>+M129+N129</f>
        <v>0</v>
      </c>
      <c r="M129" s="31"/>
      <c r="N129" s="31"/>
      <c r="O129" s="31">
        <f>+P129+Q129</f>
        <v>0</v>
      </c>
      <c r="P129" s="32"/>
      <c r="Q129" s="32"/>
    </row>
    <row r="130" spans="1:17" ht="13.6" hidden="1" x14ac:dyDescent="0.25">
      <c r="A130" s="56" t="s">
        <v>135</v>
      </c>
      <c r="B130" s="53" t="s">
        <v>38</v>
      </c>
      <c r="C130" s="27" t="s">
        <v>63</v>
      </c>
      <c r="D130" s="27" t="s">
        <v>131</v>
      </c>
      <c r="E130" s="73" t="s">
        <v>157</v>
      </c>
      <c r="F130" s="65">
        <v>300</v>
      </c>
      <c r="G130" s="27"/>
      <c r="H130" s="27"/>
      <c r="I130" s="31">
        <f t="shared" ref="I130:Q130" si="70">+I131</f>
        <v>0</v>
      </c>
      <c r="J130" s="31">
        <f t="shared" si="70"/>
        <v>0</v>
      </c>
      <c r="K130" s="31">
        <f t="shared" si="70"/>
        <v>0</v>
      </c>
      <c r="L130" s="31">
        <f t="shared" si="70"/>
        <v>0</v>
      </c>
      <c r="M130" s="31">
        <f t="shared" si="70"/>
        <v>0</v>
      </c>
      <c r="N130" s="31">
        <f t="shared" si="70"/>
        <v>0</v>
      </c>
      <c r="O130" s="31">
        <f t="shared" si="70"/>
        <v>0</v>
      </c>
      <c r="P130" s="32">
        <f t="shared" si="70"/>
        <v>0</v>
      </c>
      <c r="Q130" s="32">
        <f t="shared" si="70"/>
        <v>0</v>
      </c>
    </row>
    <row r="131" spans="1:17" ht="13.6" hidden="1" x14ac:dyDescent="0.25">
      <c r="A131" s="80" t="s">
        <v>136</v>
      </c>
      <c r="B131" s="53" t="s">
        <v>38</v>
      </c>
      <c r="C131" s="27" t="s">
        <v>63</v>
      </c>
      <c r="D131" s="27" t="s">
        <v>131</v>
      </c>
      <c r="E131" s="73" t="s">
        <v>157</v>
      </c>
      <c r="F131" s="65">
        <v>360</v>
      </c>
      <c r="G131" s="27"/>
      <c r="H131" s="27"/>
      <c r="I131" s="31">
        <f>+J131+K131</f>
        <v>0</v>
      </c>
      <c r="J131" s="31"/>
      <c r="K131" s="31"/>
      <c r="L131" s="31">
        <f>+M131+N131</f>
        <v>0</v>
      </c>
      <c r="M131" s="31"/>
      <c r="N131" s="31"/>
      <c r="O131" s="31">
        <f>+P131+Q131</f>
        <v>0</v>
      </c>
      <c r="P131" s="32"/>
      <c r="Q131" s="32"/>
    </row>
    <row r="132" spans="1:17" ht="26.5" x14ac:dyDescent="0.25">
      <c r="A132" s="78" t="s">
        <v>158</v>
      </c>
      <c r="B132" s="53"/>
      <c r="C132" s="27"/>
      <c r="D132" s="27"/>
      <c r="E132" s="64" t="s">
        <v>159</v>
      </c>
      <c r="F132" s="65"/>
      <c r="G132" s="27"/>
      <c r="H132" s="27"/>
      <c r="I132" s="23">
        <f t="shared" ref="I132:I134" si="71">+I133</f>
        <v>1845.7999999999997</v>
      </c>
      <c r="J132" s="23">
        <f t="shared" ref="J132:Q134" si="72">+J133</f>
        <v>1845.7999999999997</v>
      </c>
      <c r="K132" s="23">
        <f t="shared" si="72"/>
        <v>0</v>
      </c>
      <c r="L132" s="23">
        <f t="shared" si="72"/>
        <v>2836</v>
      </c>
      <c r="M132" s="23">
        <f t="shared" si="72"/>
        <v>2836</v>
      </c>
      <c r="N132" s="23">
        <f t="shared" si="72"/>
        <v>0</v>
      </c>
      <c r="O132" s="23">
        <f t="shared" si="72"/>
        <v>0</v>
      </c>
      <c r="P132" s="23">
        <f t="shared" si="72"/>
        <v>0</v>
      </c>
      <c r="Q132" s="23">
        <f t="shared" si="72"/>
        <v>0</v>
      </c>
    </row>
    <row r="133" spans="1:17" ht="13.6" x14ac:dyDescent="0.25">
      <c r="A133" s="78" t="s">
        <v>160</v>
      </c>
      <c r="B133" s="4">
        <v>700</v>
      </c>
      <c r="C133" s="19" t="s">
        <v>102</v>
      </c>
      <c r="D133" s="19" t="s">
        <v>102</v>
      </c>
      <c r="E133" s="21" t="s">
        <v>161</v>
      </c>
      <c r="F133" s="86"/>
      <c r="G133" s="19"/>
      <c r="H133" s="19"/>
      <c r="I133" s="23">
        <f t="shared" si="71"/>
        <v>1845.7999999999997</v>
      </c>
      <c r="J133" s="23">
        <f t="shared" si="72"/>
        <v>1845.7999999999997</v>
      </c>
      <c r="K133" s="23">
        <f t="shared" si="72"/>
        <v>0</v>
      </c>
      <c r="L133" s="23">
        <f t="shared" si="72"/>
        <v>2836</v>
      </c>
      <c r="M133" s="23">
        <f t="shared" si="72"/>
        <v>2836</v>
      </c>
      <c r="N133" s="23">
        <f t="shared" si="72"/>
        <v>0</v>
      </c>
      <c r="O133" s="23">
        <f t="shared" si="72"/>
        <v>0</v>
      </c>
      <c r="P133" s="23">
        <f t="shared" si="72"/>
        <v>0</v>
      </c>
      <c r="Q133" s="23">
        <f t="shared" si="72"/>
        <v>0</v>
      </c>
    </row>
    <row r="134" spans="1:17" ht="27.7" customHeight="1" x14ac:dyDescent="0.25">
      <c r="A134" s="25" t="s">
        <v>25</v>
      </c>
      <c r="B134" s="26">
        <v>700</v>
      </c>
      <c r="C134" s="27" t="s">
        <v>102</v>
      </c>
      <c r="D134" s="27" t="s">
        <v>102</v>
      </c>
      <c r="E134" s="29" t="s">
        <v>161</v>
      </c>
      <c r="F134" s="65">
        <v>200</v>
      </c>
      <c r="G134" s="27"/>
      <c r="H134" s="27"/>
      <c r="I134" s="31">
        <f t="shared" si="71"/>
        <v>1845.7999999999997</v>
      </c>
      <c r="J134" s="31">
        <f t="shared" si="72"/>
        <v>1845.7999999999997</v>
      </c>
      <c r="K134" s="31">
        <f t="shared" si="72"/>
        <v>0</v>
      </c>
      <c r="L134" s="31">
        <f t="shared" si="72"/>
        <v>2836</v>
      </c>
      <c r="M134" s="31">
        <f t="shared" si="72"/>
        <v>2836</v>
      </c>
      <c r="N134" s="31">
        <f t="shared" si="72"/>
        <v>0</v>
      </c>
      <c r="O134" s="31">
        <f t="shared" si="72"/>
        <v>0</v>
      </c>
      <c r="P134" s="29">
        <f t="shared" si="72"/>
        <v>0</v>
      </c>
      <c r="Q134" s="29">
        <f t="shared" si="72"/>
        <v>0</v>
      </c>
    </row>
    <row r="135" spans="1:17" ht="13.6" x14ac:dyDescent="0.25">
      <c r="A135" s="25" t="s">
        <v>45</v>
      </c>
      <c r="B135" s="26">
        <v>700</v>
      </c>
      <c r="C135" s="27" t="s">
        <v>102</v>
      </c>
      <c r="D135" s="27" t="s">
        <v>102</v>
      </c>
      <c r="E135" s="29" t="s">
        <v>161</v>
      </c>
      <c r="F135" s="87">
        <v>240</v>
      </c>
      <c r="G135" s="27" t="s">
        <v>102</v>
      </c>
      <c r="H135" s="27" t="s">
        <v>102</v>
      </c>
      <c r="I135" s="31">
        <f>+J135+K135</f>
        <v>1845.7999999999997</v>
      </c>
      <c r="J135" s="31">
        <f>335+1050-289.4+337.3+412.9</f>
        <v>1845.7999999999997</v>
      </c>
      <c r="K135" s="31"/>
      <c r="L135" s="31">
        <f>+M135+N135</f>
        <v>2836</v>
      </c>
      <c r="M135" s="31">
        <f>500+100+271.5+420+35+30+50+50+1000+177+60+35+78+29.5</f>
        <v>2836</v>
      </c>
      <c r="N135" s="31"/>
      <c r="O135" s="31">
        <f>+P135+Q135</f>
        <v>0</v>
      </c>
      <c r="P135" s="29"/>
      <c r="Q135" s="29"/>
    </row>
    <row r="136" spans="1:17" ht="13.6" x14ac:dyDescent="0.25">
      <c r="A136" s="88" t="s">
        <v>162</v>
      </c>
      <c r="B136" s="4">
        <v>700</v>
      </c>
      <c r="C136" s="19" t="s">
        <v>102</v>
      </c>
      <c r="D136" s="19" t="s">
        <v>102</v>
      </c>
      <c r="E136" s="21" t="s">
        <v>163</v>
      </c>
      <c r="F136" s="89"/>
      <c r="G136" s="19"/>
      <c r="H136" s="19"/>
      <c r="I136" s="23">
        <f t="shared" ref="I136:Q136" si="73">+I137</f>
        <v>2168.1999999999998</v>
      </c>
      <c r="J136" s="23">
        <f t="shared" si="73"/>
        <v>2168.1999999999998</v>
      </c>
      <c r="K136" s="23">
        <f t="shared" si="73"/>
        <v>0</v>
      </c>
      <c r="L136" s="23">
        <f t="shared" si="73"/>
        <v>995</v>
      </c>
      <c r="M136" s="23">
        <f t="shared" si="73"/>
        <v>995</v>
      </c>
      <c r="N136" s="23">
        <f t="shared" si="73"/>
        <v>0</v>
      </c>
      <c r="O136" s="23">
        <f t="shared" si="73"/>
        <v>0</v>
      </c>
      <c r="P136" s="21">
        <f t="shared" si="73"/>
        <v>0</v>
      </c>
      <c r="Q136" s="21">
        <f t="shared" si="73"/>
        <v>0</v>
      </c>
    </row>
    <row r="137" spans="1:17" ht="13.6" x14ac:dyDescent="0.25">
      <c r="A137" s="88" t="s">
        <v>164</v>
      </c>
      <c r="B137" s="4">
        <v>700</v>
      </c>
      <c r="C137" s="19" t="s">
        <v>102</v>
      </c>
      <c r="D137" s="19" t="s">
        <v>102</v>
      </c>
      <c r="E137" s="21" t="s">
        <v>165</v>
      </c>
      <c r="F137" s="89"/>
      <c r="G137" s="19"/>
      <c r="H137" s="19"/>
      <c r="I137" s="23">
        <f t="shared" ref="I137:Q137" si="74">+I138+I140</f>
        <v>2168.1999999999998</v>
      </c>
      <c r="J137" s="23">
        <f t="shared" si="74"/>
        <v>2168.1999999999998</v>
      </c>
      <c r="K137" s="23">
        <f t="shared" si="74"/>
        <v>0</v>
      </c>
      <c r="L137" s="23">
        <f t="shared" si="74"/>
        <v>995</v>
      </c>
      <c r="M137" s="23">
        <f t="shared" si="74"/>
        <v>995</v>
      </c>
      <c r="N137" s="23">
        <f t="shared" si="74"/>
        <v>0</v>
      </c>
      <c r="O137" s="23">
        <f t="shared" si="74"/>
        <v>0</v>
      </c>
      <c r="P137" s="24">
        <f t="shared" si="74"/>
        <v>0</v>
      </c>
      <c r="Q137" s="24">
        <f t="shared" si="74"/>
        <v>0</v>
      </c>
    </row>
    <row r="138" spans="1:17" ht="13.6" x14ac:dyDescent="0.25">
      <c r="A138" s="25" t="s">
        <v>25</v>
      </c>
      <c r="B138" s="26">
        <v>700</v>
      </c>
      <c r="C138" s="27" t="s">
        <v>102</v>
      </c>
      <c r="D138" s="27" t="s">
        <v>102</v>
      </c>
      <c r="E138" s="29" t="s">
        <v>165</v>
      </c>
      <c r="F138" s="87">
        <v>200</v>
      </c>
      <c r="G138" s="27"/>
      <c r="H138" s="27"/>
      <c r="I138" s="31">
        <f t="shared" ref="I138:Q138" si="75">+I139</f>
        <v>2048.1999999999998</v>
      </c>
      <c r="J138" s="31">
        <f t="shared" si="75"/>
        <v>2048.1999999999998</v>
      </c>
      <c r="K138" s="31">
        <f t="shared" si="75"/>
        <v>0</v>
      </c>
      <c r="L138" s="31">
        <f t="shared" si="75"/>
        <v>935</v>
      </c>
      <c r="M138" s="31">
        <f t="shared" si="75"/>
        <v>935</v>
      </c>
      <c r="N138" s="31">
        <f t="shared" si="75"/>
        <v>0</v>
      </c>
      <c r="O138" s="31">
        <f t="shared" si="75"/>
        <v>0</v>
      </c>
      <c r="P138" s="29">
        <f t="shared" si="75"/>
        <v>0</v>
      </c>
      <c r="Q138" s="29">
        <f t="shared" si="75"/>
        <v>0</v>
      </c>
    </row>
    <row r="139" spans="1:17" ht="13.6" x14ac:dyDescent="0.25">
      <c r="A139" s="90" t="s">
        <v>45</v>
      </c>
      <c r="B139" s="26">
        <v>700</v>
      </c>
      <c r="C139" s="27" t="s">
        <v>102</v>
      </c>
      <c r="D139" s="27" t="s">
        <v>102</v>
      </c>
      <c r="E139" s="29" t="s">
        <v>165</v>
      </c>
      <c r="F139" s="87">
        <v>240</v>
      </c>
      <c r="G139" s="27" t="s">
        <v>102</v>
      </c>
      <c r="H139" s="27" t="s">
        <v>102</v>
      </c>
      <c r="I139" s="31">
        <f>+J139+K139</f>
        <v>2048.1999999999998</v>
      </c>
      <c r="J139" s="31">
        <f>84+1450+514.2</f>
        <v>2048.1999999999998</v>
      </c>
      <c r="K139" s="31"/>
      <c r="L139" s="31">
        <f>+M139+N139</f>
        <v>935</v>
      </c>
      <c r="M139" s="31">
        <f>25+120+150+150+50+240+200</f>
        <v>935</v>
      </c>
      <c r="N139" s="31"/>
      <c r="O139" s="31">
        <f>+P139+Q139</f>
        <v>0</v>
      </c>
      <c r="P139" s="29"/>
      <c r="Q139" s="29"/>
    </row>
    <row r="140" spans="1:17" ht="13.6" x14ac:dyDescent="0.25">
      <c r="A140" s="90" t="s">
        <v>135</v>
      </c>
      <c r="B140" s="26">
        <v>700</v>
      </c>
      <c r="C140" s="27" t="s">
        <v>102</v>
      </c>
      <c r="D140" s="27" t="s">
        <v>102</v>
      </c>
      <c r="E140" s="29" t="s">
        <v>165</v>
      </c>
      <c r="F140" s="87">
        <v>300</v>
      </c>
      <c r="G140" s="27"/>
      <c r="H140" s="27"/>
      <c r="I140" s="31">
        <f t="shared" ref="I140:Q140" si="76">+I141</f>
        <v>120</v>
      </c>
      <c r="J140" s="31">
        <f t="shared" si="76"/>
        <v>120</v>
      </c>
      <c r="K140" s="31">
        <f t="shared" si="76"/>
        <v>0</v>
      </c>
      <c r="L140" s="31">
        <f t="shared" si="76"/>
        <v>60</v>
      </c>
      <c r="M140" s="31">
        <f t="shared" si="76"/>
        <v>60</v>
      </c>
      <c r="N140" s="31">
        <f t="shared" si="76"/>
        <v>0</v>
      </c>
      <c r="O140" s="31">
        <f t="shared" si="76"/>
        <v>0</v>
      </c>
      <c r="P140" s="29">
        <f t="shared" si="76"/>
        <v>0</v>
      </c>
      <c r="Q140" s="29">
        <f t="shared" si="76"/>
        <v>0</v>
      </c>
    </row>
    <row r="141" spans="1:17" ht="13.6" x14ac:dyDescent="0.25">
      <c r="A141" s="25" t="s">
        <v>166</v>
      </c>
      <c r="B141" s="26">
        <v>700</v>
      </c>
      <c r="C141" s="27" t="s">
        <v>102</v>
      </c>
      <c r="D141" s="27" t="s">
        <v>102</v>
      </c>
      <c r="E141" s="29" t="s">
        <v>165</v>
      </c>
      <c r="F141" s="65">
        <v>350</v>
      </c>
      <c r="G141" s="27" t="s">
        <v>102</v>
      </c>
      <c r="H141" s="27" t="s">
        <v>102</v>
      </c>
      <c r="I141" s="31">
        <f>+J141+K141</f>
        <v>120</v>
      </c>
      <c r="J141" s="31">
        <v>120</v>
      </c>
      <c r="K141" s="31"/>
      <c r="L141" s="31">
        <f>+M141+N141</f>
        <v>60</v>
      </c>
      <c r="M141" s="31">
        <v>60</v>
      </c>
      <c r="N141" s="31"/>
      <c r="O141" s="31">
        <f>+P141+Q141</f>
        <v>0</v>
      </c>
      <c r="P141" s="29"/>
      <c r="Q141" s="29"/>
    </row>
    <row r="142" spans="1:17" ht="26.5" x14ac:dyDescent="0.25">
      <c r="A142" s="78" t="s">
        <v>167</v>
      </c>
      <c r="B142" s="4">
        <v>700</v>
      </c>
      <c r="C142" s="19" t="s">
        <v>102</v>
      </c>
      <c r="D142" s="19" t="s">
        <v>102</v>
      </c>
      <c r="E142" s="21" t="s">
        <v>168</v>
      </c>
      <c r="F142" s="86"/>
      <c r="G142" s="19"/>
      <c r="H142" s="19"/>
      <c r="I142" s="23">
        <f t="shared" ref="I142:Q144" si="77">+I143</f>
        <v>986</v>
      </c>
      <c r="J142" s="23">
        <f t="shared" si="77"/>
        <v>986</v>
      </c>
      <c r="K142" s="23">
        <f t="shared" si="77"/>
        <v>0</v>
      </c>
      <c r="L142" s="23">
        <f t="shared" si="77"/>
        <v>856</v>
      </c>
      <c r="M142" s="23">
        <f t="shared" si="77"/>
        <v>856</v>
      </c>
      <c r="N142" s="23">
        <f t="shared" si="77"/>
        <v>0</v>
      </c>
      <c r="O142" s="23">
        <f t="shared" si="77"/>
        <v>0</v>
      </c>
      <c r="P142" s="21">
        <f t="shared" si="77"/>
        <v>0</v>
      </c>
      <c r="Q142" s="21">
        <f t="shared" si="77"/>
        <v>0</v>
      </c>
    </row>
    <row r="143" spans="1:17" ht="13.6" x14ac:dyDescent="0.25">
      <c r="A143" s="78" t="s">
        <v>164</v>
      </c>
      <c r="B143" s="4">
        <v>700</v>
      </c>
      <c r="C143" s="19" t="s">
        <v>102</v>
      </c>
      <c r="D143" s="19" t="s">
        <v>102</v>
      </c>
      <c r="E143" s="21" t="s">
        <v>169</v>
      </c>
      <c r="F143" s="86"/>
      <c r="G143" s="19"/>
      <c r="H143" s="19"/>
      <c r="I143" s="23">
        <f t="shared" si="77"/>
        <v>986</v>
      </c>
      <c r="J143" s="23">
        <f t="shared" ref="J143:Q150" si="78">+J144</f>
        <v>986</v>
      </c>
      <c r="K143" s="23">
        <f t="shared" si="78"/>
        <v>0</v>
      </c>
      <c r="L143" s="23">
        <f t="shared" si="78"/>
        <v>856</v>
      </c>
      <c r="M143" s="23">
        <f t="shared" si="78"/>
        <v>856</v>
      </c>
      <c r="N143" s="23">
        <f t="shared" si="78"/>
        <v>0</v>
      </c>
      <c r="O143" s="23">
        <f t="shared" si="78"/>
        <v>0</v>
      </c>
      <c r="P143" s="23">
        <f t="shared" si="78"/>
        <v>0</v>
      </c>
      <c r="Q143" s="23">
        <f t="shared" si="78"/>
        <v>0</v>
      </c>
    </row>
    <row r="144" spans="1:17" ht="13.6" x14ac:dyDescent="0.25">
      <c r="A144" s="25" t="s">
        <v>25</v>
      </c>
      <c r="B144" s="26">
        <v>700</v>
      </c>
      <c r="C144" s="27" t="s">
        <v>102</v>
      </c>
      <c r="D144" s="27" t="s">
        <v>102</v>
      </c>
      <c r="E144" s="29" t="s">
        <v>169</v>
      </c>
      <c r="F144" s="65">
        <v>200</v>
      </c>
      <c r="G144" s="27"/>
      <c r="H144" s="27"/>
      <c r="I144" s="31">
        <f t="shared" si="77"/>
        <v>986</v>
      </c>
      <c r="J144" s="31">
        <f t="shared" si="78"/>
        <v>986</v>
      </c>
      <c r="K144" s="31">
        <f t="shared" si="78"/>
        <v>0</v>
      </c>
      <c r="L144" s="31">
        <f t="shared" si="78"/>
        <v>856</v>
      </c>
      <c r="M144" s="31">
        <f t="shared" si="78"/>
        <v>856</v>
      </c>
      <c r="N144" s="31">
        <f t="shared" si="78"/>
        <v>0</v>
      </c>
      <c r="O144" s="31">
        <f t="shared" si="78"/>
        <v>0</v>
      </c>
      <c r="P144" s="29">
        <f t="shared" si="78"/>
        <v>0</v>
      </c>
      <c r="Q144" s="29">
        <f t="shared" si="78"/>
        <v>0</v>
      </c>
    </row>
    <row r="145" spans="1:17" ht="13.6" x14ac:dyDescent="0.25">
      <c r="A145" s="56" t="s">
        <v>45</v>
      </c>
      <c r="B145" s="26">
        <v>700</v>
      </c>
      <c r="C145" s="27" t="s">
        <v>102</v>
      </c>
      <c r="D145" s="27" t="s">
        <v>102</v>
      </c>
      <c r="E145" s="29" t="s">
        <v>169</v>
      </c>
      <c r="F145" s="65">
        <v>240</v>
      </c>
      <c r="G145" s="27" t="s">
        <v>102</v>
      </c>
      <c r="H145" s="27" t="s">
        <v>102</v>
      </c>
      <c r="I145" s="31">
        <f t="shared" ref="I145:I146" si="79">+J145+K145</f>
        <v>986</v>
      </c>
      <c r="J145" s="31">
        <v>986</v>
      </c>
      <c r="K145" s="31"/>
      <c r="L145" s="31">
        <f t="shared" ref="L145:L146" si="80">+M145+N145</f>
        <v>856</v>
      </c>
      <c r="M145" s="31">
        <f>390+346+120</f>
        <v>856</v>
      </c>
      <c r="N145" s="31"/>
      <c r="O145" s="31">
        <f t="shared" ref="O145:O146" si="81">+P145+Q145</f>
        <v>0</v>
      </c>
      <c r="P145" s="29"/>
      <c r="Q145" s="29"/>
    </row>
    <row r="146" spans="1:17" ht="13.6" hidden="1" x14ac:dyDescent="0.25">
      <c r="A146" s="25" t="s">
        <v>170</v>
      </c>
      <c r="B146" s="53" t="s">
        <v>38</v>
      </c>
      <c r="C146" s="27" t="s">
        <v>63</v>
      </c>
      <c r="D146" s="27" t="s">
        <v>131</v>
      </c>
      <c r="E146" s="73" t="s">
        <v>171</v>
      </c>
      <c r="F146" s="87">
        <v>830</v>
      </c>
      <c r="G146" s="27" t="s">
        <v>63</v>
      </c>
      <c r="H146" s="27" t="s">
        <v>131</v>
      </c>
      <c r="I146" s="31">
        <f t="shared" si="79"/>
        <v>0</v>
      </c>
      <c r="J146" s="31"/>
      <c r="K146" s="31"/>
      <c r="L146" s="31">
        <f t="shared" si="80"/>
        <v>0</v>
      </c>
      <c r="M146" s="31"/>
      <c r="N146" s="31"/>
      <c r="O146" s="31">
        <f t="shared" si="81"/>
        <v>0</v>
      </c>
      <c r="P146" s="32"/>
      <c r="Q146" s="32"/>
    </row>
    <row r="147" spans="1:17" ht="25.85" x14ac:dyDescent="0.2">
      <c r="A147" s="91" t="s">
        <v>172</v>
      </c>
      <c r="B147" s="61">
        <v>700</v>
      </c>
      <c r="C147" s="46" t="s">
        <v>112</v>
      </c>
      <c r="D147" s="46" t="s">
        <v>141</v>
      </c>
      <c r="E147" s="75" t="s">
        <v>173</v>
      </c>
      <c r="F147" s="92"/>
      <c r="G147" s="46"/>
      <c r="H147" s="46"/>
      <c r="I147" s="17">
        <f t="shared" ref="I147:I150" si="82">+I148</f>
        <v>300</v>
      </c>
      <c r="J147" s="17">
        <f t="shared" si="78"/>
        <v>300</v>
      </c>
      <c r="K147" s="17">
        <f t="shared" si="78"/>
        <v>0</v>
      </c>
      <c r="L147" s="17">
        <f t="shared" si="78"/>
        <v>0</v>
      </c>
      <c r="M147" s="17">
        <f t="shared" si="78"/>
        <v>0</v>
      </c>
      <c r="N147" s="17">
        <f t="shared" si="78"/>
        <v>0</v>
      </c>
      <c r="O147" s="17">
        <f t="shared" si="78"/>
        <v>0</v>
      </c>
      <c r="P147" s="17">
        <f t="shared" si="78"/>
        <v>0</v>
      </c>
      <c r="Q147" s="17">
        <f t="shared" si="78"/>
        <v>0</v>
      </c>
    </row>
    <row r="148" spans="1:17" ht="25.85" x14ac:dyDescent="0.2">
      <c r="A148" s="18" t="s">
        <v>174</v>
      </c>
      <c r="B148" s="4">
        <v>700</v>
      </c>
      <c r="C148" s="19" t="s">
        <v>112</v>
      </c>
      <c r="D148" s="19" t="s">
        <v>141</v>
      </c>
      <c r="E148" s="21" t="s">
        <v>175</v>
      </c>
      <c r="F148" s="57"/>
      <c r="G148" s="19"/>
      <c r="H148" s="19"/>
      <c r="I148" s="23">
        <f t="shared" si="82"/>
        <v>300</v>
      </c>
      <c r="J148" s="23">
        <f t="shared" si="78"/>
        <v>300</v>
      </c>
      <c r="K148" s="23">
        <f t="shared" si="78"/>
        <v>0</v>
      </c>
      <c r="L148" s="23">
        <f t="shared" si="78"/>
        <v>0</v>
      </c>
      <c r="M148" s="23">
        <f t="shared" si="78"/>
        <v>0</v>
      </c>
      <c r="N148" s="23">
        <f t="shared" si="78"/>
        <v>0</v>
      </c>
      <c r="O148" s="23">
        <f t="shared" si="78"/>
        <v>0</v>
      </c>
      <c r="P148" s="24">
        <f t="shared" si="78"/>
        <v>0</v>
      </c>
      <c r="Q148" s="24">
        <f t="shared" si="78"/>
        <v>0</v>
      </c>
    </row>
    <row r="149" spans="1:17" x14ac:dyDescent="0.2">
      <c r="A149" s="18" t="s">
        <v>176</v>
      </c>
      <c r="B149" s="4">
        <v>700</v>
      </c>
      <c r="C149" s="19" t="s">
        <v>112</v>
      </c>
      <c r="D149" s="19" t="s">
        <v>141</v>
      </c>
      <c r="E149" s="21" t="s">
        <v>177</v>
      </c>
      <c r="F149" s="57"/>
      <c r="G149" s="19"/>
      <c r="H149" s="19"/>
      <c r="I149" s="23">
        <f t="shared" si="82"/>
        <v>300</v>
      </c>
      <c r="J149" s="23">
        <f t="shared" si="78"/>
        <v>300</v>
      </c>
      <c r="K149" s="23">
        <f t="shared" si="78"/>
        <v>0</v>
      </c>
      <c r="L149" s="23">
        <f t="shared" si="78"/>
        <v>0</v>
      </c>
      <c r="M149" s="23">
        <f t="shared" si="78"/>
        <v>0</v>
      </c>
      <c r="N149" s="23">
        <f t="shared" si="78"/>
        <v>0</v>
      </c>
      <c r="O149" s="23">
        <f t="shared" si="78"/>
        <v>0</v>
      </c>
      <c r="P149" s="24">
        <f t="shared" si="78"/>
        <v>0</v>
      </c>
      <c r="Q149" s="24">
        <f t="shared" si="78"/>
        <v>0</v>
      </c>
    </row>
    <row r="150" spans="1:17" ht="13.6" x14ac:dyDescent="0.25">
      <c r="A150" s="25" t="s">
        <v>25</v>
      </c>
      <c r="B150" s="26">
        <v>700</v>
      </c>
      <c r="C150" s="27" t="s">
        <v>112</v>
      </c>
      <c r="D150" s="27" t="s">
        <v>141</v>
      </c>
      <c r="E150" s="29" t="s">
        <v>177</v>
      </c>
      <c r="F150" s="55" t="s">
        <v>26</v>
      </c>
      <c r="G150" s="27"/>
      <c r="H150" s="27"/>
      <c r="I150" s="31">
        <f t="shared" si="82"/>
        <v>300</v>
      </c>
      <c r="J150" s="31">
        <f t="shared" si="78"/>
        <v>300</v>
      </c>
      <c r="K150" s="31">
        <f t="shared" si="78"/>
        <v>0</v>
      </c>
      <c r="L150" s="31">
        <f t="shared" si="78"/>
        <v>0</v>
      </c>
      <c r="M150" s="31">
        <f t="shared" si="78"/>
        <v>0</v>
      </c>
      <c r="N150" s="31">
        <f t="shared" si="78"/>
        <v>0</v>
      </c>
      <c r="O150" s="31">
        <f t="shared" si="78"/>
        <v>0</v>
      </c>
      <c r="P150" s="29">
        <f t="shared" si="78"/>
        <v>0</v>
      </c>
      <c r="Q150" s="29">
        <f t="shared" si="78"/>
        <v>0</v>
      </c>
    </row>
    <row r="151" spans="1:17" ht="13.6" x14ac:dyDescent="0.25">
      <c r="A151" s="56" t="s">
        <v>45</v>
      </c>
      <c r="B151" s="26">
        <v>700</v>
      </c>
      <c r="C151" s="27" t="s">
        <v>112</v>
      </c>
      <c r="D151" s="27" t="s">
        <v>141</v>
      </c>
      <c r="E151" s="29" t="s">
        <v>177</v>
      </c>
      <c r="F151" s="55" t="s">
        <v>28</v>
      </c>
      <c r="G151" s="27" t="s">
        <v>112</v>
      </c>
      <c r="H151" s="27" t="s">
        <v>141</v>
      </c>
      <c r="I151" s="31">
        <f>+J151+K151</f>
        <v>300</v>
      </c>
      <c r="J151" s="31">
        <v>300</v>
      </c>
      <c r="K151" s="31"/>
      <c r="L151" s="31">
        <f>+M151+N151</f>
        <v>0</v>
      </c>
      <c r="M151" s="31"/>
      <c r="N151" s="31"/>
      <c r="O151" s="31">
        <f>+P151+Q151</f>
        <v>0</v>
      </c>
      <c r="P151" s="29"/>
      <c r="Q151" s="29"/>
    </row>
    <row r="152" spans="1:17" x14ac:dyDescent="0.2">
      <c r="A152" s="93" t="s">
        <v>178</v>
      </c>
      <c r="B152" s="61">
        <v>700</v>
      </c>
      <c r="C152" s="46" t="s">
        <v>102</v>
      </c>
      <c r="D152" s="46" t="s">
        <v>39</v>
      </c>
      <c r="E152" s="62" t="s">
        <v>179</v>
      </c>
      <c r="F152" s="84"/>
      <c r="G152" s="46"/>
      <c r="H152" s="46"/>
      <c r="I152" s="17">
        <f>+I153+I171+I177+I183+I194+I201</f>
        <v>33509.810340000004</v>
      </c>
      <c r="J152" s="17">
        <f t="shared" ref="J152:Q152" si="83">+J153+J171+J177+J183+J194+J201</f>
        <v>16494.31034</v>
      </c>
      <c r="K152" s="17">
        <f t="shared" si="83"/>
        <v>17015.5</v>
      </c>
      <c r="L152" s="17">
        <f t="shared" si="83"/>
        <v>33509.810340000004</v>
      </c>
      <c r="M152" s="17">
        <f t="shared" si="83"/>
        <v>16494.31034</v>
      </c>
      <c r="N152" s="17">
        <f t="shared" si="83"/>
        <v>17015.5</v>
      </c>
      <c r="O152" s="17">
        <f t="shared" si="83"/>
        <v>33509.810340000004</v>
      </c>
      <c r="P152" s="17">
        <f t="shared" si="83"/>
        <v>16494.31034</v>
      </c>
      <c r="Q152" s="17">
        <f t="shared" si="83"/>
        <v>17015.5</v>
      </c>
    </row>
    <row r="153" spans="1:17" ht="25.85" x14ac:dyDescent="0.2">
      <c r="A153" s="94" t="s">
        <v>180</v>
      </c>
      <c r="B153" s="4">
        <v>700</v>
      </c>
      <c r="C153" s="19" t="s">
        <v>102</v>
      </c>
      <c r="D153" s="19" t="s">
        <v>181</v>
      </c>
      <c r="E153" s="21" t="s">
        <v>182</v>
      </c>
      <c r="F153" s="95"/>
      <c r="G153" s="19"/>
      <c r="H153" s="19"/>
      <c r="I153" s="23">
        <f t="shared" ref="I153:Q153" si="84">+I154</f>
        <v>160</v>
      </c>
      <c r="J153" s="23">
        <f t="shared" si="84"/>
        <v>160</v>
      </c>
      <c r="K153" s="23">
        <f t="shared" si="84"/>
        <v>0</v>
      </c>
      <c r="L153" s="23">
        <f t="shared" si="84"/>
        <v>160</v>
      </c>
      <c r="M153" s="23">
        <f t="shared" si="84"/>
        <v>160</v>
      </c>
      <c r="N153" s="23">
        <f t="shared" si="84"/>
        <v>0</v>
      </c>
      <c r="O153" s="23">
        <f t="shared" si="84"/>
        <v>160</v>
      </c>
      <c r="P153" s="24">
        <f t="shared" si="84"/>
        <v>160</v>
      </c>
      <c r="Q153" s="24">
        <f t="shared" si="84"/>
        <v>0</v>
      </c>
    </row>
    <row r="154" spans="1:17" ht="26.5" x14ac:dyDescent="0.25">
      <c r="A154" s="94" t="s">
        <v>183</v>
      </c>
      <c r="B154" s="4">
        <v>700</v>
      </c>
      <c r="C154" s="19" t="s">
        <v>102</v>
      </c>
      <c r="D154" s="19" t="s">
        <v>181</v>
      </c>
      <c r="E154" s="21" t="s">
        <v>184</v>
      </c>
      <c r="F154" s="86"/>
      <c r="G154" s="19"/>
      <c r="H154" s="19"/>
      <c r="I154" s="23">
        <f>+I169</f>
        <v>160</v>
      </c>
      <c r="J154" s="23">
        <f t="shared" ref="J154:Q154" si="85">+J169</f>
        <v>160</v>
      </c>
      <c r="K154" s="23">
        <f t="shared" si="85"/>
        <v>0</v>
      </c>
      <c r="L154" s="23">
        <f t="shared" si="85"/>
        <v>160</v>
      </c>
      <c r="M154" s="23">
        <f t="shared" si="85"/>
        <v>160</v>
      </c>
      <c r="N154" s="23">
        <f t="shared" si="85"/>
        <v>0</v>
      </c>
      <c r="O154" s="23">
        <f t="shared" si="85"/>
        <v>160</v>
      </c>
      <c r="P154" s="23">
        <f t="shared" si="85"/>
        <v>160</v>
      </c>
      <c r="Q154" s="23">
        <f t="shared" si="85"/>
        <v>0</v>
      </c>
    </row>
    <row r="155" spans="1:17" ht="13.6" hidden="1" x14ac:dyDescent="0.25">
      <c r="A155" s="56" t="s">
        <v>135</v>
      </c>
      <c r="B155" s="26">
        <v>700</v>
      </c>
      <c r="C155" s="27" t="s">
        <v>63</v>
      </c>
      <c r="D155" s="27" t="s">
        <v>131</v>
      </c>
      <c r="E155" s="53" t="s">
        <v>185</v>
      </c>
      <c r="F155" s="65">
        <v>300</v>
      </c>
      <c r="G155" s="27"/>
      <c r="H155" s="27"/>
      <c r="I155" s="31">
        <f t="shared" ref="I155:Q155" si="86">+I156</f>
        <v>0</v>
      </c>
      <c r="J155" s="31">
        <f t="shared" si="86"/>
        <v>0</v>
      </c>
      <c r="K155" s="31">
        <f t="shared" si="86"/>
        <v>0</v>
      </c>
      <c r="L155" s="31">
        <f t="shared" si="86"/>
        <v>0</v>
      </c>
      <c r="M155" s="31">
        <f t="shared" si="86"/>
        <v>0</v>
      </c>
      <c r="N155" s="31">
        <f t="shared" si="86"/>
        <v>0</v>
      </c>
      <c r="O155" s="31">
        <f t="shared" si="86"/>
        <v>0</v>
      </c>
      <c r="P155" s="32">
        <f t="shared" si="86"/>
        <v>0</v>
      </c>
      <c r="Q155" s="32">
        <f t="shared" si="86"/>
        <v>0</v>
      </c>
    </row>
    <row r="156" spans="1:17" ht="13.6" hidden="1" x14ac:dyDescent="0.25">
      <c r="A156" s="80" t="s">
        <v>151</v>
      </c>
      <c r="B156" s="26">
        <v>700</v>
      </c>
      <c r="C156" s="27" t="s">
        <v>63</v>
      </c>
      <c r="D156" s="27" t="s">
        <v>131</v>
      </c>
      <c r="E156" s="53" t="s">
        <v>185</v>
      </c>
      <c r="F156" s="65">
        <v>320</v>
      </c>
      <c r="G156" s="27"/>
      <c r="H156" s="27"/>
      <c r="I156" s="31">
        <f>+J156+K156</f>
        <v>0</v>
      </c>
      <c r="J156" s="31"/>
      <c r="K156" s="31"/>
      <c r="L156" s="31">
        <f>+M156+N156</f>
        <v>0</v>
      </c>
      <c r="M156" s="31"/>
      <c r="N156" s="31"/>
      <c r="O156" s="31">
        <f>+P156+Q156</f>
        <v>0</v>
      </c>
      <c r="P156" s="29"/>
      <c r="Q156" s="29"/>
    </row>
    <row r="157" spans="1:17" ht="25.85" hidden="1" x14ac:dyDescent="0.2">
      <c r="A157" s="49" t="s">
        <v>186</v>
      </c>
      <c r="B157" s="50" t="s">
        <v>38</v>
      </c>
      <c r="C157" s="19" t="s">
        <v>63</v>
      </c>
      <c r="D157" s="19" t="s">
        <v>131</v>
      </c>
      <c r="E157" s="96" t="s">
        <v>187</v>
      </c>
      <c r="F157" s="97"/>
      <c r="G157" s="19"/>
      <c r="H157" s="19"/>
      <c r="I157" s="23">
        <f t="shared" ref="I157:Q158" si="87">+I158</f>
        <v>0</v>
      </c>
      <c r="J157" s="23">
        <f t="shared" si="87"/>
        <v>0</v>
      </c>
      <c r="K157" s="23">
        <f t="shared" si="87"/>
        <v>0</v>
      </c>
      <c r="L157" s="23">
        <f t="shared" si="87"/>
        <v>0</v>
      </c>
      <c r="M157" s="23">
        <f t="shared" si="87"/>
        <v>0</v>
      </c>
      <c r="N157" s="23">
        <f t="shared" si="87"/>
        <v>0</v>
      </c>
      <c r="O157" s="23">
        <f t="shared" si="87"/>
        <v>0</v>
      </c>
      <c r="P157" s="24">
        <f t="shared" si="87"/>
        <v>0</v>
      </c>
      <c r="Q157" s="24">
        <f t="shared" si="87"/>
        <v>0</v>
      </c>
    </row>
    <row r="158" spans="1:17" ht="13.6" hidden="1" x14ac:dyDescent="0.25">
      <c r="A158" s="25" t="s">
        <v>25</v>
      </c>
      <c r="B158" s="53" t="s">
        <v>38</v>
      </c>
      <c r="C158" s="27" t="s">
        <v>63</v>
      </c>
      <c r="D158" s="27" t="s">
        <v>131</v>
      </c>
      <c r="E158" s="98" t="s">
        <v>187</v>
      </c>
      <c r="F158" s="87">
        <v>200</v>
      </c>
      <c r="G158" s="27"/>
      <c r="H158" s="27"/>
      <c r="I158" s="31">
        <f t="shared" si="87"/>
        <v>0</v>
      </c>
      <c r="J158" s="31">
        <f t="shared" si="87"/>
        <v>0</v>
      </c>
      <c r="K158" s="31">
        <f t="shared" si="87"/>
        <v>0</v>
      </c>
      <c r="L158" s="31">
        <f t="shared" si="87"/>
        <v>0</v>
      </c>
      <c r="M158" s="31">
        <f t="shared" si="87"/>
        <v>0</v>
      </c>
      <c r="N158" s="31">
        <f t="shared" si="87"/>
        <v>0</v>
      </c>
      <c r="O158" s="31">
        <f t="shared" si="87"/>
        <v>0</v>
      </c>
      <c r="P158" s="32">
        <f t="shared" si="87"/>
        <v>0</v>
      </c>
      <c r="Q158" s="32">
        <f t="shared" si="87"/>
        <v>0</v>
      </c>
    </row>
    <row r="159" spans="1:17" ht="13.6" hidden="1" x14ac:dyDescent="0.25">
      <c r="A159" s="25" t="s">
        <v>45</v>
      </c>
      <c r="B159" s="53" t="s">
        <v>38</v>
      </c>
      <c r="C159" s="27" t="s">
        <v>63</v>
      </c>
      <c r="D159" s="27" t="s">
        <v>131</v>
      </c>
      <c r="E159" s="98" t="s">
        <v>187</v>
      </c>
      <c r="F159" s="87">
        <v>240</v>
      </c>
      <c r="G159" s="27"/>
      <c r="H159" s="27"/>
      <c r="I159" s="31">
        <f>+J159+K159</f>
        <v>0</v>
      </c>
      <c r="J159" s="31"/>
      <c r="K159" s="31"/>
      <c r="L159" s="31">
        <f>+M159+N159</f>
        <v>0</v>
      </c>
      <c r="M159" s="31"/>
      <c r="N159" s="31"/>
      <c r="O159" s="31">
        <f>+P159+Q159</f>
        <v>0</v>
      </c>
      <c r="P159" s="32"/>
      <c r="Q159" s="32"/>
    </row>
    <row r="160" spans="1:17" ht="15.65" hidden="1" x14ac:dyDescent="0.2">
      <c r="A160" s="43" t="s">
        <v>35</v>
      </c>
      <c r="B160" s="50" t="s">
        <v>38</v>
      </c>
      <c r="C160" s="19" t="s">
        <v>63</v>
      </c>
      <c r="D160" s="19" t="s">
        <v>131</v>
      </c>
      <c r="E160" s="64" t="s">
        <v>36</v>
      </c>
      <c r="F160" s="97"/>
      <c r="G160" s="19"/>
      <c r="H160" s="19"/>
      <c r="I160" s="23">
        <f t="shared" ref="I160:Q161" si="88">+I161</f>
        <v>0</v>
      </c>
      <c r="J160" s="23">
        <f t="shared" si="88"/>
        <v>0</v>
      </c>
      <c r="K160" s="23">
        <f t="shared" si="88"/>
        <v>0</v>
      </c>
      <c r="L160" s="23">
        <f t="shared" si="88"/>
        <v>0</v>
      </c>
      <c r="M160" s="23">
        <f t="shared" si="88"/>
        <v>0</v>
      </c>
      <c r="N160" s="23">
        <f t="shared" si="88"/>
        <v>0</v>
      </c>
      <c r="O160" s="23">
        <f t="shared" si="88"/>
        <v>0</v>
      </c>
      <c r="P160" s="24">
        <f t="shared" si="88"/>
        <v>0</v>
      </c>
      <c r="Q160" s="24">
        <f t="shared" si="88"/>
        <v>0</v>
      </c>
    </row>
    <row r="161" spans="1:17" ht="40.75" hidden="1" x14ac:dyDescent="0.25">
      <c r="A161" s="25" t="s">
        <v>33</v>
      </c>
      <c r="B161" s="53" t="s">
        <v>38</v>
      </c>
      <c r="C161" s="27" t="s">
        <v>63</v>
      </c>
      <c r="D161" s="27" t="s">
        <v>131</v>
      </c>
      <c r="E161" s="73" t="s">
        <v>36</v>
      </c>
      <c r="F161" s="87">
        <v>100</v>
      </c>
      <c r="G161" s="27"/>
      <c r="H161" s="27"/>
      <c r="I161" s="31">
        <f t="shared" si="88"/>
        <v>0</v>
      </c>
      <c r="J161" s="31">
        <f t="shared" si="88"/>
        <v>0</v>
      </c>
      <c r="K161" s="31">
        <f t="shared" si="88"/>
        <v>0</v>
      </c>
      <c r="L161" s="31">
        <f t="shared" si="88"/>
        <v>0</v>
      </c>
      <c r="M161" s="31">
        <f t="shared" si="88"/>
        <v>0</v>
      </c>
      <c r="N161" s="31">
        <f t="shared" si="88"/>
        <v>0</v>
      </c>
      <c r="O161" s="31">
        <f t="shared" si="88"/>
        <v>0</v>
      </c>
      <c r="P161" s="32">
        <f t="shared" si="88"/>
        <v>0</v>
      </c>
      <c r="Q161" s="32">
        <f t="shared" si="88"/>
        <v>0</v>
      </c>
    </row>
    <row r="162" spans="1:17" ht="13.6" hidden="1" x14ac:dyDescent="0.25">
      <c r="A162" s="36" t="s">
        <v>70</v>
      </c>
      <c r="B162" s="53" t="s">
        <v>38</v>
      </c>
      <c r="C162" s="27" t="s">
        <v>63</v>
      </c>
      <c r="D162" s="27" t="s">
        <v>131</v>
      </c>
      <c r="E162" s="73" t="s">
        <v>36</v>
      </c>
      <c r="F162" s="87">
        <v>110</v>
      </c>
      <c r="G162" s="27"/>
      <c r="H162" s="27"/>
      <c r="I162" s="31">
        <f>+J162+K162</f>
        <v>0</v>
      </c>
      <c r="J162" s="31"/>
      <c r="K162" s="31"/>
      <c r="L162" s="31">
        <f>+M162+N162</f>
        <v>0</v>
      </c>
      <c r="M162" s="31"/>
      <c r="N162" s="31"/>
      <c r="O162" s="31">
        <f>+P162+Q162</f>
        <v>0</v>
      </c>
      <c r="P162" s="32"/>
      <c r="Q162" s="32"/>
    </row>
    <row r="163" spans="1:17" ht="38.75" hidden="1" x14ac:dyDescent="0.2">
      <c r="A163" s="18" t="s">
        <v>188</v>
      </c>
      <c r="B163" s="50" t="s">
        <v>38</v>
      </c>
      <c r="C163" s="19" t="s">
        <v>63</v>
      </c>
      <c r="D163" s="19" t="s">
        <v>131</v>
      </c>
      <c r="E163" s="64" t="s">
        <v>189</v>
      </c>
      <c r="F163" s="97"/>
      <c r="G163" s="19"/>
      <c r="H163" s="19"/>
      <c r="I163" s="23">
        <f t="shared" ref="I163:Q164" si="89">+I164</f>
        <v>0</v>
      </c>
      <c r="J163" s="23">
        <f t="shared" si="89"/>
        <v>0</v>
      </c>
      <c r="K163" s="23">
        <f t="shared" si="89"/>
        <v>0</v>
      </c>
      <c r="L163" s="23">
        <f t="shared" si="89"/>
        <v>0</v>
      </c>
      <c r="M163" s="23">
        <f t="shared" si="89"/>
        <v>0</v>
      </c>
      <c r="N163" s="23">
        <f t="shared" si="89"/>
        <v>0</v>
      </c>
      <c r="O163" s="23">
        <f t="shared" si="89"/>
        <v>0</v>
      </c>
      <c r="P163" s="24">
        <f t="shared" si="89"/>
        <v>0</v>
      </c>
      <c r="Q163" s="24">
        <f t="shared" si="89"/>
        <v>0</v>
      </c>
    </row>
    <row r="164" spans="1:17" ht="13.6" hidden="1" x14ac:dyDescent="0.25">
      <c r="A164" s="25" t="s">
        <v>25</v>
      </c>
      <c r="B164" s="53" t="s">
        <v>38</v>
      </c>
      <c r="C164" s="27" t="s">
        <v>63</v>
      </c>
      <c r="D164" s="27" t="s">
        <v>131</v>
      </c>
      <c r="E164" s="73" t="s">
        <v>189</v>
      </c>
      <c r="F164" s="87">
        <v>200</v>
      </c>
      <c r="G164" s="27"/>
      <c r="H164" s="27"/>
      <c r="I164" s="31">
        <f t="shared" si="89"/>
        <v>0</v>
      </c>
      <c r="J164" s="31">
        <f t="shared" si="89"/>
        <v>0</v>
      </c>
      <c r="K164" s="31">
        <f t="shared" si="89"/>
        <v>0</v>
      </c>
      <c r="L164" s="31">
        <f t="shared" si="89"/>
        <v>0</v>
      </c>
      <c r="M164" s="31">
        <f t="shared" si="89"/>
        <v>0</v>
      </c>
      <c r="N164" s="31">
        <f t="shared" si="89"/>
        <v>0</v>
      </c>
      <c r="O164" s="31">
        <f t="shared" si="89"/>
        <v>0</v>
      </c>
      <c r="P164" s="32">
        <f t="shared" si="89"/>
        <v>0</v>
      </c>
      <c r="Q164" s="32">
        <f t="shared" si="89"/>
        <v>0</v>
      </c>
    </row>
    <row r="165" spans="1:17" ht="13.6" hidden="1" x14ac:dyDescent="0.25">
      <c r="A165" s="25" t="s">
        <v>45</v>
      </c>
      <c r="B165" s="53" t="s">
        <v>38</v>
      </c>
      <c r="C165" s="27" t="s">
        <v>63</v>
      </c>
      <c r="D165" s="27" t="s">
        <v>131</v>
      </c>
      <c r="E165" s="73" t="s">
        <v>189</v>
      </c>
      <c r="F165" s="87">
        <v>240</v>
      </c>
      <c r="G165" s="27"/>
      <c r="H165" s="27"/>
      <c r="I165" s="31">
        <f>+J165+K165</f>
        <v>0</v>
      </c>
      <c r="J165" s="31"/>
      <c r="K165" s="31"/>
      <c r="L165" s="31">
        <f>+M165+N165</f>
        <v>0</v>
      </c>
      <c r="M165" s="31"/>
      <c r="N165" s="31"/>
      <c r="O165" s="31">
        <f>+P165+Q165</f>
        <v>0</v>
      </c>
      <c r="P165" s="32"/>
      <c r="Q165" s="32"/>
    </row>
    <row r="166" spans="1:17" ht="38.75" hidden="1" x14ac:dyDescent="0.25">
      <c r="A166" s="18" t="s">
        <v>190</v>
      </c>
      <c r="B166" s="50" t="s">
        <v>38</v>
      </c>
      <c r="C166" s="19" t="s">
        <v>63</v>
      </c>
      <c r="D166" s="19" t="s">
        <v>131</v>
      </c>
      <c r="E166" s="64" t="s">
        <v>191</v>
      </c>
      <c r="F166" s="87"/>
      <c r="G166" s="19"/>
      <c r="H166" s="19"/>
      <c r="I166" s="23">
        <f t="shared" ref="I166:Q167" si="90">+I167</f>
        <v>0</v>
      </c>
      <c r="J166" s="23">
        <f t="shared" si="90"/>
        <v>0</v>
      </c>
      <c r="K166" s="23">
        <f t="shared" si="90"/>
        <v>0</v>
      </c>
      <c r="L166" s="23">
        <f t="shared" si="90"/>
        <v>0</v>
      </c>
      <c r="M166" s="23">
        <f t="shared" si="90"/>
        <v>0</v>
      </c>
      <c r="N166" s="23">
        <f t="shared" si="90"/>
        <v>0</v>
      </c>
      <c r="O166" s="23">
        <f t="shared" si="90"/>
        <v>0</v>
      </c>
      <c r="P166" s="24">
        <f t="shared" si="90"/>
        <v>0</v>
      </c>
      <c r="Q166" s="24">
        <f t="shared" si="90"/>
        <v>0</v>
      </c>
    </row>
    <row r="167" spans="1:17" ht="13.6" hidden="1" x14ac:dyDescent="0.25">
      <c r="A167" s="25" t="s">
        <v>25</v>
      </c>
      <c r="B167" s="53" t="s">
        <v>38</v>
      </c>
      <c r="C167" s="27" t="s">
        <v>63</v>
      </c>
      <c r="D167" s="27" t="s">
        <v>131</v>
      </c>
      <c r="E167" s="73" t="s">
        <v>191</v>
      </c>
      <c r="F167" s="87">
        <v>200</v>
      </c>
      <c r="G167" s="27"/>
      <c r="H167" s="27"/>
      <c r="I167" s="31">
        <f t="shared" si="90"/>
        <v>0</v>
      </c>
      <c r="J167" s="31">
        <f t="shared" si="90"/>
        <v>0</v>
      </c>
      <c r="K167" s="31">
        <f t="shared" si="90"/>
        <v>0</v>
      </c>
      <c r="L167" s="31">
        <f t="shared" si="90"/>
        <v>0</v>
      </c>
      <c r="M167" s="31">
        <f t="shared" si="90"/>
        <v>0</v>
      </c>
      <c r="N167" s="31">
        <f t="shared" si="90"/>
        <v>0</v>
      </c>
      <c r="O167" s="31">
        <f t="shared" si="90"/>
        <v>0</v>
      </c>
      <c r="P167" s="32">
        <f t="shared" si="90"/>
        <v>0</v>
      </c>
      <c r="Q167" s="32">
        <f t="shared" si="90"/>
        <v>0</v>
      </c>
    </row>
    <row r="168" spans="1:17" ht="13.6" hidden="1" x14ac:dyDescent="0.25">
      <c r="A168" s="25" t="s">
        <v>45</v>
      </c>
      <c r="B168" s="53" t="s">
        <v>38</v>
      </c>
      <c r="C168" s="27" t="s">
        <v>63</v>
      </c>
      <c r="D168" s="27" t="s">
        <v>131</v>
      </c>
      <c r="E168" s="73" t="s">
        <v>191</v>
      </c>
      <c r="F168" s="87">
        <v>240</v>
      </c>
      <c r="G168" s="27"/>
      <c r="H168" s="27"/>
      <c r="I168" s="31">
        <f>+J168+K168</f>
        <v>0</v>
      </c>
      <c r="J168" s="31"/>
      <c r="K168" s="31"/>
      <c r="L168" s="31">
        <f>+M168+N168</f>
        <v>0</v>
      </c>
      <c r="M168" s="31"/>
      <c r="N168" s="31"/>
      <c r="O168" s="31">
        <f>+P168+Q168</f>
        <v>0</v>
      </c>
      <c r="P168" s="32"/>
      <c r="Q168" s="32"/>
    </row>
    <row r="169" spans="1:17" ht="13.6" x14ac:dyDescent="0.25">
      <c r="A169" s="25" t="s">
        <v>135</v>
      </c>
      <c r="B169" s="26">
        <v>700</v>
      </c>
      <c r="C169" s="27" t="s">
        <v>102</v>
      </c>
      <c r="D169" s="27" t="s">
        <v>181</v>
      </c>
      <c r="E169" s="29" t="s">
        <v>184</v>
      </c>
      <c r="F169" s="87">
        <v>300</v>
      </c>
      <c r="G169" s="27"/>
      <c r="H169" s="27"/>
      <c r="I169" s="31">
        <f t="shared" ref="I169:Q169" si="91">+I170</f>
        <v>160</v>
      </c>
      <c r="J169" s="31">
        <f t="shared" si="91"/>
        <v>160</v>
      </c>
      <c r="K169" s="31">
        <f t="shared" si="91"/>
        <v>0</v>
      </c>
      <c r="L169" s="31">
        <f t="shared" si="91"/>
        <v>160</v>
      </c>
      <c r="M169" s="31">
        <f t="shared" si="91"/>
        <v>160</v>
      </c>
      <c r="N169" s="31">
        <f t="shared" si="91"/>
        <v>0</v>
      </c>
      <c r="O169" s="31">
        <f t="shared" si="91"/>
        <v>160</v>
      </c>
      <c r="P169" s="32">
        <f t="shared" si="91"/>
        <v>160</v>
      </c>
      <c r="Q169" s="32">
        <f t="shared" si="91"/>
        <v>0</v>
      </c>
    </row>
    <row r="170" spans="1:17" ht="13.6" x14ac:dyDescent="0.25">
      <c r="A170" s="25" t="s">
        <v>166</v>
      </c>
      <c r="B170" s="26">
        <v>700</v>
      </c>
      <c r="C170" s="27" t="s">
        <v>102</v>
      </c>
      <c r="D170" s="27" t="s">
        <v>181</v>
      </c>
      <c r="E170" s="29" t="s">
        <v>184</v>
      </c>
      <c r="F170" s="65">
        <v>350</v>
      </c>
      <c r="G170" s="27" t="s">
        <v>102</v>
      </c>
      <c r="H170" s="27" t="s">
        <v>181</v>
      </c>
      <c r="I170" s="31">
        <f>+J170+K170</f>
        <v>160</v>
      </c>
      <c r="J170" s="31">
        <v>160</v>
      </c>
      <c r="K170" s="31"/>
      <c r="L170" s="31">
        <f>+M170+N170</f>
        <v>160</v>
      </c>
      <c r="M170" s="31">
        <v>160</v>
      </c>
      <c r="N170" s="31"/>
      <c r="O170" s="31">
        <f>+P170+Q170</f>
        <v>160</v>
      </c>
      <c r="P170" s="32">
        <v>160</v>
      </c>
      <c r="Q170" s="32"/>
    </row>
    <row r="171" spans="1:17" ht="25.85" x14ac:dyDescent="0.2">
      <c r="A171" s="18" t="s">
        <v>192</v>
      </c>
      <c r="B171" s="4">
        <v>700</v>
      </c>
      <c r="C171" s="19" t="s">
        <v>102</v>
      </c>
      <c r="D171" s="19" t="s">
        <v>181</v>
      </c>
      <c r="E171" s="21" t="s">
        <v>193</v>
      </c>
      <c r="F171" s="71"/>
      <c r="G171" s="19"/>
      <c r="H171" s="19"/>
      <c r="I171" s="23">
        <f t="shared" ref="I171:Q171" si="92">+I172</f>
        <v>592.5</v>
      </c>
      <c r="J171" s="23">
        <f t="shared" si="92"/>
        <v>592.5</v>
      </c>
      <c r="K171" s="23">
        <f t="shared" si="92"/>
        <v>0</v>
      </c>
      <c r="L171" s="23">
        <f t="shared" si="92"/>
        <v>592.5</v>
      </c>
      <c r="M171" s="23">
        <f t="shared" si="92"/>
        <v>592.5</v>
      </c>
      <c r="N171" s="23">
        <f t="shared" si="92"/>
        <v>0</v>
      </c>
      <c r="O171" s="23">
        <f t="shared" si="92"/>
        <v>592.5</v>
      </c>
      <c r="P171" s="24">
        <f t="shared" si="92"/>
        <v>592.5</v>
      </c>
      <c r="Q171" s="24">
        <f t="shared" si="92"/>
        <v>0</v>
      </c>
    </row>
    <row r="172" spans="1:17" ht="32.950000000000003" customHeight="1" x14ac:dyDescent="0.2">
      <c r="A172" s="18" t="s">
        <v>194</v>
      </c>
      <c r="B172" s="4">
        <v>700</v>
      </c>
      <c r="C172" s="19" t="s">
        <v>102</v>
      </c>
      <c r="D172" s="19" t="s">
        <v>181</v>
      </c>
      <c r="E172" s="21" t="s">
        <v>195</v>
      </c>
      <c r="F172" s="71"/>
      <c r="G172" s="19"/>
      <c r="H172" s="19"/>
      <c r="I172" s="23">
        <f t="shared" ref="I172:Q172" si="93">+I173+I175</f>
        <v>592.5</v>
      </c>
      <c r="J172" s="23">
        <f t="shared" si="93"/>
        <v>592.5</v>
      </c>
      <c r="K172" s="23">
        <f t="shared" si="93"/>
        <v>0</v>
      </c>
      <c r="L172" s="23">
        <f t="shared" si="93"/>
        <v>592.5</v>
      </c>
      <c r="M172" s="23">
        <f t="shared" si="93"/>
        <v>592.5</v>
      </c>
      <c r="N172" s="23">
        <f t="shared" si="93"/>
        <v>0</v>
      </c>
      <c r="O172" s="23">
        <f t="shared" si="93"/>
        <v>592.5</v>
      </c>
      <c r="P172" s="23">
        <f t="shared" si="93"/>
        <v>592.5</v>
      </c>
      <c r="Q172" s="23">
        <f t="shared" si="93"/>
        <v>0</v>
      </c>
    </row>
    <row r="173" spans="1:17" ht="13.6" x14ac:dyDescent="0.25">
      <c r="A173" s="36" t="s">
        <v>25</v>
      </c>
      <c r="B173" s="26">
        <v>700</v>
      </c>
      <c r="C173" s="27" t="s">
        <v>102</v>
      </c>
      <c r="D173" s="27" t="s">
        <v>181</v>
      </c>
      <c r="E173" s="29" t="s">
        <v>195</v>
      </c>
      <c r="F173" s="65">
        <v>200</v>
      </c>
      <c r="G173" s="27"/>
      <c r="H173" s="27"/>
      <c r="I173" s="31">
        <f t="shared" ref="I173:Q173" si="94">+I174</f>
        <v>547.5</v>
      </c>
      <c r="J173" s="31">
        <f t="shared" si="94"/>
        <v>547.5</v>
      </c>
      <c r="K173" s="31">
        <f t="shared" si="94"/>
        <v>0</v>
      </c>
      <c r="L173" s="31">
        <f t="shared" si="94"/>
        <v>547.5</v>
      </c>
      <c r="M173" s="31">
        <f t="shared" si="94"/>
        <v>547.5</v>
      </c>
      <c r="N173" s="31">
        <f t="shared" si="94"/>
        <v>0</v>
      </c>
      <c r="O173" s="31">
        <f t="shared" si="94"/>
        <v>547.5</v>
      </c>
      <c r="P173" s="32">
        <f t="shared" si="94"/>
        <v>547.5</v>
      </c>
      <c r="Q173" s="32">
        <f t="shared" si="94"/>
        <v>0</v>
      </c>
    </row>
    <row r="174" spans="1:17" ht="13.6" x14ac:dyDescent="0.25">
      <c r="A174" s="80" t="s">
        <v>45</v>
      </c>
      <c r="B174" s="26">
        <v>700</v>
      </c>
      <c r="C174" s="27" t="s">
        <v>102</v>
      </c>
      <c r="D174" s="27" t="s">
        <v>181</v>
      </c>
      <c r="E174" s="29" t="s">
        <v>195</v>
      </c>
      <c r="F174" s="65">
        <v>240</v>
      </c>
      <c r="G174" s="27" t="s">
        <v>102</v>
      </c>
      <c r="H174" s="27" t="s">
        <v>181</v>
      </c>
      <c r="I174" s="31">
        <f>+J174+K174</f>
        <v>547.5</v>
      </c>
      <c r="J174" s="31">
        <v>547.5</v>
      </c>
      <c r="K174" s="31"/>
      <c r="L174" s="31">
        <f>+M174+N174</f>
        <v>547.5</v>
      </c>
      <c r="M174" s="31">
        <v>547.5</v>
      </c>
      <c r="N174" s="31"/>
      <c r="O174" s="31">
        <f>+P174+Q174</f>
        <v>547.5</v>
      </c>
      <c r="P174" s="32">
        <v>547.5</v>
      </c>
      <c r="Q174" s="32"/>
    </row>
    <row r="175" spans="1:17" ht="13.6" x14ac:dyDescent="0.25">
      <c r="A175" s="25" t="s">
        <v>135</v>
      </c>
      <c r="B175" s="26">
        <v>700</v>
      </c>
      <c r="C175" s="27" t="s">
        <v>102</v>
      </c>
      <c r="D175" s="27" t="s">
        <v>181</v>
      </c>
      <c r="E175" s="29" t="s">
        <v>195</v>
      </c>
      <c r="F175" s="42">
        <v>300</v>
      </c>
      <c r="G175" s="27"/>
      <c r="H175" s="27"/>
      <c r="I175" s="31">
        <f t="shared" ref="I175:Q175" si="95">+I176</f>
        <v>45</v>
      </c>
      <c r="J175" s="31">
        <f t="shared" si="95"/>
        <v>45</v>
      </c>
      <c r="K175" s="31">
        <f t="shared" si="95"/>
        <v>0</v>
      </c>
      <c r="L175" s="31">
        <f t="shared" si="95"/>
        <v>45</v>
      </c>
      <c r="M175" s="31">
        <f t="shared" si="95"/>
        <v>45</v>
      </c>
      <c r="N175" s="31">
        <f t="shared" si="95"/>
        <v>0</v>
      </c>
      <c r="O175" s="31">
        <f t="shared" si="95"/>
        <v>45</v>
      </c>
      <c r="P175" s="32">
        <f t="shared" si="95"/>
        <v>45</v>
      </c>
      <c r="Q175" s="32">
        <f t="shared" si="95"/>
        <v>0</v>
      </c>
    </row>
    <row r="176" spans="1:17" ht="13.6" x14ac:dyDescent="0.25">
      <c r="A176" s="36" t="s">
        <v>166</v>
      </c>
      <c r="B176" s="26">
        <v>700</v>
      </c>
      <c r="C176" s="27" t="s">
        <v>102</v>
      </c>
      <c r="D176" s="27" t="s">
        <v>181</v>
      </c>
      <c r="E176" s="29" t="s">
        <v>195</v>
      </c>
      <c r="F176" s="42">
        <v>350</v>
      </c>
      <c r="G176" s="27" t="s">
        <v>102</v>
      </c>
      <c r="H176" s="27" t="s">
        <v>181</v>
      </c>
      <c r="I176" s="31">
        <f>+J176+K176</f>
        <v>45</v>
      </c>
      <c r="J176" s="31">
        <v>45</v>
      </c>
      <c r="K176" s="31"/>
      <c r="L176" s="31">
        <f>+M176+N176</f>
        <v>45</v>
      </c>
      <c r="M176" s="31">
        <v>45</v>
      </c>
      <c r="N176" s="31"/>
      <c r="O176" s="31">
        <f>+P176+Q176</f>
        <v>45</v>
      </c>
      <c r="P176" s="32">
        <v>45</v>
      </c>
      <c r="Q176" s="32"/>
    </row>
    <row r="177" spans="1:17" x14ac:dyDescent="0.2">
      <c r="A177" s="49" t="s">
        <v>196</v>
      </c>
      <c r="B177" s="4">
        <v>700</v>
      </c>
      <c r="C177" s="19" t="s">
        <v>102</v>
      </c>
      <c r="D177" s="19" t="s">
        <v>181</v>
      </c>
      <c r="E177" s="64" t="s">
        <v>197</v>
      </c>
      <c r="F177" s="71"/>
      <c r="G177" s="19"/>
      <c r="H177" s="19"/>
      <c r="I177" s="23">
        <f t="shared" ref="I177:Q177" si="96">+I178</f>
        <v>8716.1</v>
      </c>
      <c r="J177" s="23">
        <f t="shared" si="96"/>
        <v>8716.1</v>
      </c>
      <c r="K177" s="23">
        <f t="shared" si="96"/>
        <v>0</v>
      </c>
      <c r="L177" s="23">
        <f t="shared" si="96"/>
        <v>8716.1</v>
      </c>
      <c r="M177" s="23">
        <f t="shared" si="96"/>
        <v>8716.1</v>
      </c>
      <c r="N177" s="23">
        <f t="shared" si="96"/>
        <v>0</v>
      </c>
      <c r="O177" s="23">
        <f t="shared" si="96"/>
        <v>8716.1</v>
      </c>
      <c r="P177" s="24">
        <f t="shared" si="96"/>
        <v>8716.1</v>
      </c>
      <c r="Q177" s="24">
        <f t="shared" si="96"/>
        <v>0</v>
      </c>
    </row>
    <row r="178" spans="1:17" x14ac:dyDescent="0.2">
      <c r="A178" s="49" t="s">
        <v>198</v>
      </c>
      <c r="B178" s="4">
        <v>700</v>
      </c>
      <c r="C178" s="19" t="s">
        <v>102</v>
      </c>
      <c r="D178" s="19" t="s">
        <v>181</v>
      </c>
      <c r="E178" s="64" t="s">
        <v>199</v>
      </c>
      <c r="F178" s="71"/>
      <c r="G178" s="19"/>
      <c r="H178" s="19"/>
      <c r="I178" s="23">
        <f t="shared" ref="I178:Q178" si="97">+I179+I181</f>
        <v>8716.1</v>
      </c>
      <c r="J178" s="23">
        <f t="shared" si="97"/>
        <v>8716.1</v>
      </c>
      <c r="K178" s="23">
        <f t="shared" si="97"/>
        <v>0</v>
      </c>
      <c r="L178" s="23">
        <f t="shared" si="97"/>
        <v>8716.1</v>
      </c>
      <c r="M178" s="23">
        <f t="shared" si="97"/>
        <v>8716.1</v>
      </c>
      <c r="N178" s="23">
        <f t="shared" si="97"/>
        <v>0</v>
      </c>
      <c r="O178" s="23">
        <f t="shared" si="97"/>
        <v>8716.1</v>
      </c>
      <c r="P178" s="24">
        <f t="shared" si="97"/>
        <v>8716.1</v>
      </c>
      <c r="Q178" s="24">
        <f t="shared" si="97"/>
        <v>0</v>
      </c>
    </row>
    <row r="179" spans="1:17" ht="40.75" x14ac:dyDescent="0.25">
      <c r="A179" s="36" t="s">
        <v>33</v>
      </c>
      <c r="B179" s="26">
        <v>700</v>
      </c>
      <c r="C179" s="27" t="s">
        <v>102</v>
      </c>
      <c r="D179" s="27" t="s">
        <v>181</v>
      </c>
      <c r="E179" s="73" t="s">
        <v>199</v>
      </c>
      <c r="F179" s="65">
        <v>100</v>
      </c>
      <c r="G179" s="27"/>
      <c r="H179" s="27"/>
      <c r="I179" s="31">
        <f t="shared" ref="I179:Q179" si="98">+I180</f>
        <v>1699.2</v>
      </c>
      <c r="J179" s="31">
        <f t="shared" si="98"/>
        <v>1699.2</v>
      </c>
      <c r="K179" s="31">
        <f t="shared" si="98"/>
        <v>0</v>
      </c>
      <c r="L179" s="31">
        <f t="shared" si="98"/>
        <v>1699.2</v>
      </c>
      <c r="M179" s="31">
        <f t="shared" si="98"/>
        <v>1699.2</v>
      </c>
      <c r="N179" s="31">
        <f t="shared" si="98"/>
        <v>0</v>
      </c>
      <c r="O179" s="31">
        <f t="shared" si="98"/>
        <v>1699.2</v>
      </c>
      <c r="P179" s="31">
        <f t="shared" si="98"/>
        <v>1699.2</v>
      </c>
      <c r="Q179" s="29">
        <f t="shared" si="98"/>
        <v>0</v>
      </c>
    </row>
    <row r="180" spans="1:17" ht="13.6" x14ac:dyDescent="0.25">
      <c r="A180" s="25" t="s">
        <v>70</v>
      </c>
      <c r="B180" s="26">
        <v>700</v>
      </c>
      <c r="C180" s="27" t="s">
        <v>102</v>
      </c>
      <c r="D180" s="27" t="s">
        <v>181</v>
      </c>
      <c r="E180" s="73" t="s">
        <v>199</v>
      </c>
      <c r="F180" s="65">
        <v>110</v>
      </c>
      <c r="G180" s="27" t="s">
        <v>102</v>
      </c>
      <c r="H180" s="27" t="s">
        <v>181</v>
      </c>
      <c r="I180" s="31">
        <f>+J180+K180</f>
        <v>1699.2</v>
      </c>
      <c r="J180" s="31">
        <v>1699.2</v>
      </c>
      <c r="K180" s="31"/>
      <c r="L180" s="31">
        <f>+M180+N180</f>
        <v>1699.2</v>
      </c>
      <c r="M180" s="31">
        <v>1699.2</v>
      </c>
      <c r="N180" s="31"/>
      <c r="O180" s="31">
        <f>+P180+Q180</f>
        <v>1699.2</v>
      </c>
      <c r="P180" s="31">
        <v>1699.2</v>
      </c>
      <c r="Q180" s="29"/>
    </row>
    <row r="181" spans="1:17" ht="27.2" x14ac:dyDescent="0.25">
      <c r="A181" s="25" t="s">
        <v>81</v>
      </c>
      <c r="B181" s="26">
        <v>700</v>
      </c>
      <c r="C181" s="27" t="s">
        <v>102</v>
      </c>
      <c r="D181" s="27" t="s">
        <v>181</v>
      </c>
      <c r="E181" s="73" t="s">
        <v>199</v>
      </c>
      <c r="F181" s="65">
        <v>600</v>
      </c>
      <c r="G181" s="27"/>
      <c r="H181" s="27"/>
      <c r="I181" s="31">
        <f t="shared" ref="I181:Q181" si="99">+I182</f>
        <v>7016.9</v>
      </c>
      <c r="J181" s="31">
        <f t="shared" si="99"/>
        <v>7016.9</v>
      </c>
      <c r="K181" s="31">
        <f t="shared" si="99"/>
        <v>0</v>
      </c>
      <c r="L181" s="31">
        <f t="shared" si="99"/>
        <v>7016.9</v>
      </c>
      <c r="M181" s="31">
        <f t="shared" si="99"/>
        <v>7016.9</v>
      </c>
      <c r="N181" s="31">
        <f t="shared" si="99"/>
        <v>0</v>
      </c>
      <c r="O181" s="31">
        <f t="shared" si="99"/>
        <v>7016.9</v>
      </c>
      <c r="P181" s="31">
        <f t="shared" si="99"/>
        <v>7016.9</v>
      </c>
      <c r="Q181" s="29">
        <f t="shared" si="99"/>
        <v>0</v>
      </c>
    </row>
    <row r="182" spans="1:17" ht="13.6" x14ac:dyDescent="0.25">
      <c r="A182" s="36" t="s">
        <v>82</v>
      </c>
      <c r="B182" s="26">
        <v>700</v>
      </c>
      <c r="C182" s="27" t="s">
        <v>102</v>
      </c>
      <c r="D182" s="27" t="s">
        <v>181</v>
      </c>
      <c r="E182" s="73" t="s">
        <v>199</v>
      </c>
      <c r="F182" s="65">
        <v>610</v>
      </c>
      <c r="G182" s="27" t="s">
        <v>102</v>
      </c>
      <c r="H182" s="27" t="s">
        <v>181</v>
      </c>
      <c r="I182" s="31">
        <f>+J182+K182</f>
        <v>7016.9</v>
      </c>
      <c r="J182" s="31">
        <v>7016.9</v>
      </c>
      <c r="K182" s="31"/>
      <c r="L182" s="31">
        <f>+M182+N182</f>
        <v>7016.9</v>
      </c>
      <c r="M182" s="31">
        <v>7016.9</v>
      </c>
      <c r="N182" s="31"/>
      <c r="O182" s="31">
        <f>+P182+Q182</f>
        <v>7016.9</v>
      </c>
      <c r="P182" s="31">
        <v>7016.9</v>
      </c>
      <c r="Q182" s="29"/>
    </row>
    <row r="183" spans="1:17" x14ac:dyDescent="0.2">
      <c r="A183" s="49" t="s">
        <v>200</v>
      </c>
      <c r="B183" s="4">
        <v>700</v>
      </c>
      <c r="C183" s="19" t="s">
        <v>102</v>
      </c>
      <c r="D183" s="19" t="s">
        <v>39</v>
      </c>
      <c r="E183" s="21" t="s">
        <v>201</v>
      </c>
      <c r="F183" s="71"/>
      <c r="G183" s="19"/>
      <c r="H183" s="19"/>
      <c r="I183" s="23">
        <f t="shared" ref="I183:Q183" si="100">+I184+I189</f>
        <v>4675.5</v>
      </c>
      <c r="J183" s="23">
        <f t="shared" si="100"/>
        <v>121.563</v>
      </c>
      <c r="K183" s="23">
        <f t="shared" si="100"/>
        <v>4553.9369999999999</v>
      </c>
      <c r="L183" s="23">
        <f t="shared" si="100"/>
        <v>4675.5</v>
      </c>
      <c r="M183" s="23">
        <f t="shared" si="100"/>
        <v>121.563</v>
      </c>
      <c r="N183" s="23">
        <f t="shared" si="100"/>
        <v>4553.9369999999999</v>
      </c>
      <c r="O183" s="23">
        <f t="shared" si="100"/>
        <v>4675.5</v>
      </c>
      <c r="P183" s="24">
        <f t="shared" si="100"/>
        <v>121.563</v>
      </c>
      <c r="Q183" s="24">
        <f t="shared" si="100"/>
        <v>4553.9369999999999</v>
      </c>
    </row>
    <row r="184" spans="1:17" x14ac:dyDescent="0.2">
      <c r="A184" s="38" t="s">
        <v>202</v>
      </c>
      <c r="B184" s="4">
        <v>700</v>
      </c>
      <c r="C184" s="19" t="s">
        <v>102</v>
      </c>
      <c r="D184" s="19" t="s">
        <v>39</v>
      </c>
      <c r="E184" s="64" t="s">
        <v>203</v>
      </c>
      <c r="F184" s="71"/>
      <c r="G184" s="19"/>
      <c r="H184" s="19"/>
      <c r="I184" s="23">
        <f t="shared" ref="I184:Q184" si="101">+I185+I187</f>
        <v>4553.9369999999999</v>
      </c>
      <c r="J184" s="23">
        <f t="shared" si="101"/>
        <v>0</v>
      </c>
      <c r="K184" s="23">
        <f t="shared" si="101"/>
        <v>4553.9369999999999</v>
      </c>
      <c r="L184" s="23">
        <f t="shared" si="101"/>
        <v>4553.9369999999999</v>
      </c>
      <c r="M184" s="23">
        <f t="shared" si="101"/>
        <v>0</v>
      </c>
      <c r="N184" s="23">
        <f t="shared" si="101"/>
        <v>4553.9369999999999</v>
      </c>
      <c r="O184" s="23">
        <f t="shared" si="101"/>
        <v>4553.9369999999999</v>
      </c>
      <c r="P184" s="24">
        <f t="shared" si="101"/>
        <v>0</v>
      </c>
      <c r="Q184" s="24">
        <f t="shared" si="101"/>
        <v>4553.9369999999999</v>
      </c>
    </row>
    <row r="185" spans="1:17" ht="13.6" x14ac:dyDescent="0.25">
      <c r="A185" s="25" t="s">
        <v>25</v>
      </c>
      <c r="B185" s="4">
        <v>700</v>
      </c>
      <c r="C185" s="19" t="s">
        <v>102</v>
      </c>
      <c r="D185" s="19" t="s">
        <v>39</v>
      </c>
      <c r="E185" s="73" t="s">
        <v>203</v>
      </c>
      <c r="F185" s="65">
        <v>200</v>
      </c>
      <c r="G185" s="19"/>
      <c r="H185" s="19"/>
      <c r="I185" s="31">
        <f t="shared" ref="I185:Q185" si="102">+I186</f>
        <v>3922.7849999999999</v>
      </c>
      <c r="J185" s="31">
        <f t="shared" si="102"/>
        <v>0</v>
      </c>
      <c r="K185" s="31">
        <f t="shared" si="102"/>
        <v>3922.7849999999999</v>
      </c>
      <c r="L185" s="31">
        <f t="shared" si="102"/>
        <v>3922.7849999999999</v>
      </c>
      <c r="M185" s="31">
        <f t="shared" si="102"/>
        <v>0</v>
      </c>
      <c r="N185" s="31">
        <f t="shared" si="102"/>
        <v>3922.7849999999999</v>
      </c>
      <c r="O185" s="31">
        <f t="shared" si="102"/>
        <v>3922.7849999999999</v>
      </c>
      <c r="P185" s="32">
        <f t="shared" si="102"/>
        <v>0</v>
      </c>
      <c r="Q185" s="32">
        <f t="shared" si="102"/>
        <v>3922.7849999999999</v>
      </c>
    </row>
    <row r="186" spans="1:17" ht="13.6" x14ac:dyDescent="0.25">
      <c r="A186" s="36" t="s">
        <v>45</v>
      </c>
      <c r="B186" s="4">
        <v>700</v>
      </c>
      <c r="C186" s="19" t="s">
        <v>102</v>
      </c>
      <c r="D186" s="19" t="s">
        <v>39</v>
      </c>
      <c r="E186" s="73" t="s">
        <v>203</v>
      </c>
      <c r="F186" s="65">
        <v>240</v>
      </c>
      <c r="G186" s="19" t="s">
        <v>102</v>
      </c>
      <c r="H186" s="19" t="s">
        <v>39</v>
      </c>
      <c r="I186" s="31">
        <f>+J186+K186</f>
        <v>3922.7849999999999</v>
      </c>
      <c r="J186" s="31"/>
      <c r="K186" s="31">
        <v>3922.7849999999999</v>
      </c>
      <c r="L186" s="31">
        <f>+M186+N186</f>
        <v>3922.7849999999999</v>
      </c>
      <c r="M186" s="31"/>
      <c r="N186" s="31">
        <v>3922.7849999999999</v>
      </c>
      <c r="O186" s="31">
        <f>+P186+Q186</f>
        <v>3922.7849999999999</v>
      </c>
      <c r="P186" s="32"/>
      <c r="Q186" s="31">
        <v>3922.7849999999999</v>
      </c>
    </row>
    <row r="187" spans="1:17" ht="27.2" x14ac:dyDescent="0.25">
      <c r="A187" s="36" t="s">
        <v>81</v>
      </c>
      <c r="B187" s="4">
        <v>700</v>
      </c>
      <c r="C187" s="19" t="s">
        <v>102</v>
      </c>
      <c r="D187" s="19" t="s">
        <v>39</v>
      </c>
      <c r="E187" s="73" t="s">
        <v>203</v>
      </c>
      <c r="F187" s="65">
        <v>600</v>
      </c>
      <c r="G187" s="19"/>
      <c r="H187" s="19"/>
      <c r="I187" s="31">
        <f t="shared" ref="I187:Q187" si="103">+I188</f>
        <v>631.15200000000004</v>
      </c>
      <c r="J187" s="31">
        <f t="shared" si="103"/>
        <v>0</v>
      </c>
      <c r="K187" s="31">
        <f t="shared" si="103"/>
        <v>631.15200000000004</v>
      </c>
      <c r="L187" s="31">
        <f t="shared" si="103"/>
        <v>631.15200000000004</v>
      </c>
      <c r="M187" s="31">
        <f t="shared" si="103"/>
        <v>0</v>
      </c>
      <c r="N187" s="31">
        <f t="shared" si="103"/>
        <v>631.15200000000004</v>
      </c>
      <c r="O187" s="31">
        <f t="shared" si="103"/>
        <v>631.15200000000004</v>
      </c>
      <c r="P187" s="32">
        <f t="shared" si="103"/>
        <v>0</v>
      </c>
      <c r="Q187" s="31">
        <f t="shared" si="103"/>
        <v>631.15200000000004</v>
      </c>
    </row>
    <row r="188" spans="1:17" ht="13.6" x14ac:dyDescent="0.25">
      <c r="A188" s="25" t="s">
        <v>82</v>
      </c>
      <c r="B188" s="4">
        <v>700</v>
      </c>
      <c r="C188" s="19" t="s">
        <v>102</v>
      </c>
      <c r="D188" s="19" t="s">
        <v>39</v>
      </c>
      <c r="E188" s="73" t="s">
        <v>203</v>
      </c>
      <c r="F188" s="65">
        <v>610</v>
      </c>
      <c r="G188" s="19" t="s">
        <v>102</v>
      </c>
      <c r="H188" s="19" t="s">
        <v>39</v>
      </c>
      <c r="I188" s="31">
        <f>+J188+K188</f>
        <v>631.15200000000004</v>
      </c>
      <c r="J188" s="31"/>
      <c r="K188" s="31">
        <v>631.15200000000004</v>
      </c>
      <c r="L188" s="31">
        <f>+M188+N188</f>
        <v>631.15200000000004</v>
      </c>
      <c r="M188" s="31"/>
      <c r="N188" s="31">
        <v>631.15200000000004</v>
      </c>
      <c r="O188" s="31">
        <f>+P188+Q188</f>
        <v>631.15200000000004</v>
      </c>
      <c r="P188" s="32"/>
      <c r="Q188" s="31">
        <v>631.15200000000004</v>
      </c>
    </row>
    <row r="189" spans="1:17" x14ac:dyDescent="0.2">
      <c r="A189" s="38" t="s">
        <v>204</v>
      </c>
      <c r="B189" s="4">
        <v>700</v>
      </c>
      <c r="C189" s="19" t="s">
        <v>102</v>
      </c>
      <c r="D189" s="19" t="s">
        <v>39</v>
      </c>
      <c r="E189" s="64" t="s">
        <v>205</v>
      </c>
      <c r="F189" s="71"/>
      <c r="G189" s="19"/>
      <c r="H189" s="19"/>
      <c r="I189" s="23">
        <f t="shared" ref="I189:Q189" si="104">+I190+I192</f>
        <v>121.563</v>
      </c>
      <c r="J189" s="23">
        <f t="shared" si="104"/>
        <v>121.563</v>
      </c>
      <c r="K189" s="23">
        <f t="shared" si="104"/>
        <v>0</v>
      </c>
      <c r="L189" s="23">
        <f t="shared" si="104"/>
        <v>121.563</v>
      </c>
      <c r="M189" s="23">
        <f t="shared" si="104"/>
        <v>121.563</v>
      </c>
      <c r="N189" s="23">
        <f t="shared" si="104"/>
        <v>0</v>
      </c>
      <c r="O189" s="23">
        <f t="shared" si="104"/>
        <v>121.563</v>
      </c>
      <c r="P189" s="24">
        <f t="shared" si="104"/>
        <v>121.563</v>
      </c>
      <c r="Q189" s="24">
        <f t="shared" si="104"/>
        <v>0</v>
      </c>
    </row>
    <row r="190" spans="1:17" ht="13.6" x14ac:dyDescent="0.25">
      <c r="A190" s="36" t="s">
        <v>25</v>
      </c>
      <c r="B190" s="4">
        <v>700</v>
      </c>
      <c r="C190" s="19" t="s">
        <v>102</v>
      </c>
      <c r="D190" s="19" t="s">
        <v>39</v>
      </c>
      <c r="E190" s="73" t="s">
        <v>205</v>
      </c>
      <c r="F190" s="65">
        <v>200</v>
      </c>
      <c r="G190" s="19"/>
      <c r="H190" s="19"/>
      <c r="I190" s="31">
        <f t="shared" ref="I190:Q190" si="105">+I191</f>
        <v>16.847999999999999</v>
      </c>
      <c r="J190" s="31">
        <f t="shared" si="105"/>
        <v>16.847999999999999</v>
      </c>
      <c r="K190" s="31">
        <f t="shared" si="105"/>
        <v>0</v>
      </c>
      <c r="L190" s="31">
        <f t="shared" si="105"/>
        <v>16.847999999999999</v>
      </c>
      <c r="M190" s="31">
        <f t="shared" si="105"/>
        <v>16.847999999999999</v>
      </c>
      <c r="N190" s="31">
        <f t="shared" si="105"/>
        <v>0</v>
      </c>
      <c r="O190" s="31">
        <f t="shared" si="105"/>
        <v>16.847999999999999</v>
      </c>
      <c r="P190" s="31">
        <f t="shared" si="105"/>
        <v>16.847999999999999</v>
      </c>
      <c r="Q190" s="32">
        <f t="shared" si="105"/>
        <v>0</v>
      </c>
    </row>
    <row r="191" spans="1:17" ht="13.6" x14ac:dyDescent="0.25">
      <c r="A191" s="25" t="s">
        <v>45</v>
      </c>
      <c r="B191" s="4">
        <v>700</v>
      </c>
      <c r="C191" s="19" t="s">
        <v>102</v>
      </c>
      <c r="D191" s="19" t="s">
        <v>39</v>
      </c>
      <c r="E191" s="73" t="s">
        <v>205</v>
      </c>
      <c r="F191" s="65">
        <v>240</v>
      </c>
      <c r="G191" s="19" t="s">
        <v>102</v>
      </c>
      <c r="H191" s="19" t="s">
        <v>39</v>
      </c>
      <c r="I191" s="31">
        <f>+J191+K191</f>
        <v>16.847999999999999</v>
      </c>
      <c r="J191" s="31">
        <v>16.847999999999999</v>
      </c>
      <c r="K191" s="31"/>
      <c r="L191" s="31">
        <f>+M191+N191</f>
        <v>16.847999999999999</v>
      </c>
      <c r="M191" s="31">
        <v>16.847999999999999</v>
      </c>
      <c r="N191" s="31"/>
      <c r="O191" s="31">
        <f>+P191+Q191</f>
        <v>16.847999999999999</v>
      </c>
      <c r="P191" s="31">
        <v>16.847999999999999</v>
      </c>
      <c r="Q191" s="32"/>
    </row>
    <row r="192" spans="1:17" ht="27.2" x14ac:dyDescent="0.25">
      <c r="A192" s="25" t="s">
        <v>81</v>
      </c>
      <c r="B192" s="4">
        <v>700</v>
      </c>
      <c r="C192" s="19" t="s">
        <v>102</v>
      </c>
      <c r="D192" s="19" t="s">
        <v>39</v>
      </c>
      <c r="E192" s="73" t="s">
        <v>205</v>
      </c>
      <c r="F192" s="65">
        <v>600</v>
      </c>
      <c r="G192" s="19"/>
      <c r="H192" s="19"/>
      <c r="I192" s="31">
        <f t="shared" ref="I192:Q192" si="106">+I193</f>
        <v>104.715</v>
      </c>
      <c r="J192" s="31">
        <f t="shared" si="106"/>
        <v>104.715</v>
      </c>
      <c r="K192" s="31">
        <f t="shared" si="106"/>
        <v>0</v>
      </c>
      <c r="L192" s="31">
        <f t="shared" si="106"/>
        <v>104.715</v>
      </c>
      <c r="M192" s="31">
        <f t="shared" si="106"/>
        <v>104.715</v>
      </c>
      <c r="N192" s="31">
        <f t="shared" si="106"/>
        <v>0</v>
      </c>
      <c r="O192" s="31">
        <f t="shared" si="106"/>
        <v>104.715</v>
      </c>
      <c r="P192" s="31">
        <f t="shared" si="106"/>
        <v>104.715</v>
      </c>
      <c r="Q192" s="32">
        <f t="shared" si="106"/>
        <v>0</v>
      </c>
    </row>
    <row r="193" spans="1:17" ht="13.6" x14ac:dyDescent="0.25">
      <c r="A193" s="36" t="s">
        <v>82</v>
      </c>
      <c r="B193" s="4">
        <v>700</v>
      </c>
      <c r="C193" s="19" t="s">
        <v>102</v>
      </c>
      <c r="D193" s="19" t="s">
        <v>39</v>
      </c>
      <c r="E193" s="73" t="s">
        <v>205</v>
      </c>
      <c r="F193" s="65">
        <v>610</v>
      </c>
      <c r="G193" s="19" t="s">
        <v>102</v>
      </c>
      <c r="H193" s="19" t="s">
        <v>39</v>
      </c>
      <c r="I193" s="31">
        <f>+J193+K193</f>
        <v>104.715</v>
      </c>
      <c r="J193" s="31">
        <v>104.715</v>
      </c>
      <c r="K193" s="31"/>
      <c r="L193" s="31">
        <f>+M193+N193</f>
        <v>104.715</v>
      </c>
      <c r="M193" s="31">
        <v>104.715</v>
      </c>
      <c r="N193" s="31"/>
      <c r="O193" s="31">
        <f>+P193+Q193</f>
        <v>104.715</v>
      </c>
      <c r="P193" s="31">
        <v>104.715</v>
      </c>
      <c r="Q193" s="32"/>
    </row>
    <row r="194" spans="1:17" ht="25.85" x14ac:dyDescent="0.2">
      <c r="A194" s="18" t="s">
        <v>206</v>
      </c>
      <c r="B194" s="4">
        <v>700</v>
      </c>
      <c r="C194" s="19" t="s">
        <v>102</v>
      </c>
      <c r="D194" s="19" t="s">
        <v>39</v>
      </c>
      <c r="E194" s="21" t="s">
        <v>207</v>
      </c>
      <c r="F194" s="71"/>
      <c r="G194" s="19"/>
      <c r="H194" s="19"/>
      <c r="I194" s="23">
        <f t="shared" ref="I194:Q194" si="107">+I195+I198</f>
        <v>17949.710340000001</v>
      </c>
      <c r="J194" s="23">
        <f t="shared" si="107"/>
        <v>5488.1473400000004</v>
      </c>
      <c r="K194" s="23">
        <f t="shared" si="107"/>
        <v>12461.563</v>
      </c>
      <c r="L194" s="23">
        <f t="shared" si="107"/>
        <v>17949.710340000001</v>
      </c>
      <c r="M194" s="23">
        <f t="shared" si="107"/>
        <v>5488.1473400000004</v>
      </c>
      <c r="N194" s="23">
        <f t="shared" si="107"/>
        <v>12461.563</v>
      </c>
      <c r="O194" s="23">
        <f t="shared" si="107"/>
        <v>17949.710340000001</v>
      </c>
      <c r="P194" s="24">
        <f t="shared" si="107"/>
        <v>5488.1473400000004</v>
      </c>
      <c r="Q194" s="24">
        <f t="shared" si="107"/>
        <v>12461.563</v>
      </c>
    </row>
    <row r="195" spans="1:17" x14ac:dyDescent="0.2">
      <c r="A195" s="38" t="s">
        <v>202</v>
      </c>
      <c r="B195" s="4">
        <v>700</v>
      </c>
      <c r="C195" s="19" t="s">
        <v>102</v>
      </c>
      <c r="D195" s="19" t="s">
        <v>39</v>
      </c>
      <c r="E195" s="64" t="s">
        <v>208</v>
      </c>
      <c r="F195" s="71"/>
      <c r="G195" s="19"/>
      <c r="H195" s="19"/>
      <c r="I195" s="23">
        <f t="shared" ref="I195:Q196" si="108">+I196</f>
        <v>12461.563</v>
      </c>
      <c r="J195" s="23">
        <f t="shared" si="108"/>
        <v>0</v>
      </c>
      <c r="K195" s="23">
        <f t="shared" si="108"/>
        <v>12461.563</v>
      </c>
      <c r="L195" s="23">
        <f t="shared" si="108"/>
        <v>12461.563</v>
      </c>
      <c r="M195" s="23">
        <f t="shared" si="108"/>
        <v>0</v>
      </c>
      <c r="N195" s="23">
        <f t="shared" si="108"/>
        <v>12461.563</v>
      </c>
      <c r="O195" s="23">
        <f t="shared" si="108"/>
        <v>12461.563</v>
      </c>
      <c r="P195" s="24">
        <f t="shared" si="108"/>
        <v>0</v>
      </c>
      <c r="Q195" s="24">
        <f t="shared" si="108"/>
        <v>12461.563</v>
      </c>
    </row>
    <row r="196" spans="1:17" ht="13.6" x14ac:dyDescent="0.25">
      <c r="A196" s="36" t="s">
        <v>135</v>
      </c>
      <c r="B196" s="4">
        <v>700</v>
      </c>
      <c r="C196" s="19" t="s">
        <v>102</v>
      </c>
      <c r="D196" s="19" t="s">
        <v>39</v>
      </c>
      <c r="E196" s="73" t="s">
        <v>208</v>
      </c>
      <c r="F196" s="65">
        <v>300</v>
      </c>
      <c r="G196" s="19"/>
      <c r="H196" s="19"/>
      <c r="I196" s="31">
        <f t="shared" si="108"/>
        <v>12461.563</v>
      </c>
      <c r="J196" s="31">
        <f t="shared" si="108"/>
        <v>0</v>
      </c>
      <c r="K196" s="31">
        <f t="shared" si="108"/>
        <v>12461.563</v>
      </c>
      <c r="L196" s="31">
        <f t="shared" si="108"/>
        <v>12461.563</v>
      </c>
      <c r="M196" s="31">
        <f t="shared" si="108"/>
        <v>0</v>
      </c>
      <c r="N196" s="31">
        <f t="shared" si="108"/>
        <v>12461.563</v>
      </c>
      <c r="O196" s="31">
        <f t="shared" si="108"/>
        <v>12461.563</v>
      </c>
      <c r="P196" s="32">
        <f t="shared" si="108"/>
        <v>0</v>
      </c>
      <c r="Q196" s="32">
        <f t="shared" si="108"/>
        <v>12461.563</v>
      </c>
    </row>
    <row r="197" spans="1:17" ht="13.6" x14ac:dyDescent="0.25">
      <c r="A197" s="36" t="s">
        <v>151</v>
      </c>
      <c r="B197" s="4">
        <v>700</v>
      </c>
      <c r="C197" s="19" t="s">
        <v>102</v>
      </c>
      <c r="D197" s="19" t="s">
        <v>39</v>
      </c>
      <c r="E197" s="73" t="s">
        <v>208</v>
      </c>
      <c r="F197" s="65">
        <v>320</v>
      </c>
      <c r="G197" s="19" t="s">
        <v>102</v>
      </c>
      <c r="H197" s="19" t="s">
        <v>39</v>
      </c>
      <c r="I197" s="31">
        <f>+J197+K197</f>
        <v>12461.563</v>
      </c>
      <c r="J197" s="31"/>
      <c r="K197" s="31">
        <v>12461.563</v>
      </c>
      <c r="L197" s="31">
        <f>+M197+N197</f>
        <v>12461.563</v>
      </c>
      <c r="M197" s="31"/>
      <c r="N197" s="31">
        <v>12461.563</v>
      </c>
      <c r="O197" s="31">
        <f>+P197+Q197</f>
        <v>12461.563</v>
      </c>
      <c r="P197" s="32"/>
      <c r="Q197" s="31">
        <v>12461.563</v>
      </c>
    </row>
    <row r="198" spans="1:17" x14ac:dyDescent="0.2">
      <c r="A198" s="52" t="s">
        <v>204</v>
      </c>
      <c r="B198" s="4">
        <v>700</v>
      </c>
      <c r="C198" s="19" t="s">
        <v>102</v>
      </c>
      <c r="D198" s="19" t="s">
        <v>39</v>
      </c>
      <c r="E198" s="64" t="s">
        <v>209</v>
      </c>
      <c r="F198" s="71"/>
      <c r="G198" s="19"/>
      <c r="H198" s="19"/>
      <c r="I198" s="23">
        <f t="shared" ref="I198:Q199" si="109">+I199</f>
        <v>5488.1473400000004</v>
      </c>
      <c r="J198" s="23">
        <f t="shared" si="109"/>
        <v>5488.1473400000004</v>
      </c>
      <c r="K198" s="23">
        <f t="shared" si="109"/>
        <v>0</v>
      </c>
      <c r="L198" s="23">
        <f t="shared" si="109"/>
        <v>5488.1473400000004</v>
      </c>
      <c r="M198" s="23">
        <f t="shared" si="109"/>
        <v>5488.1473400000004</v>
      </c>
      <c r="N198" s="23">
        <f t="shared" si="109"/>
        <v>0</v>
      </c>
      <c r="O198" s="23">
        <f t="shared" si="109"/>
        <v>5488.1473400000004</v>
      </c>
      <c r="P198" s="24">
        <f t="shared" si="109"/>
        <v>5488.1473400000004</v>
      </c>
      <c r="Q198" s="24">
        <f t="shared" si="109"/>
        <v>0</v>
      </c>
    </row>
    <row r="199" spans="1:17" ht="13.6" x14ac:dyDescent="0.25">
      <c r="A199" s="25" t="s">
        <v>135</v>
      </c>
      <c r="B199" s="4">
        <v>700</v>
      </c>
      <c r="C199" s="19" t="s">
        <v>102</v>
      </c>
      <c r="D199" s="19" t="s">
        <v>39</v>
      </c>
      <c r="E199" s="73" t="s">
        <v>209</v>
      </c>
      <c r="F199" s="65">
        <v>300</v>
      </c>
      <c r="G199" s="19"/>
      <c r="H199" s="19"/>
      <c r="I199" s="31">
        <f t="shared" si="109"/>
        <v>5488.1473400000004</v>
      </c>
      <c r="J199" s="31">
        <f t="shared" si="109"/>
        <v>5488.1473400000004</v>
      </c>
      <c r="K199" s="31">
        <f t="shared" si="109"/>
        <v>0</v>
      </c>
      <c r="L199" s="31">
        <f t="shared" si="109"/>
        <v>5488.1473400000004</v>
      </c>
      <c r="M199" s="31">
        <f t="shared" si="109"/>
        <v>5488.1473400000004</v>
      </c>
      <c r="N199" s="31">
        <f t="shared" si="109"/>
        <v>0</v>
      </c>
      <c r="O199" s="31">
        <f t="shared" si="109"/>
        <v>5488.1473400000004</v>
      </c>
      <c r="P199" s="32">
        <f t="shared" si="109"/>
        <v>5488.1473400000004</v>
      </c>
      <c r="Q199" s="32">
        <f t="shared" si="109"/>
        <v>0</v>
      </c>
    </row>
    <row r="200" spans="1:17" ht="13.6" x14ac:dyDescent="0.25">
      <c r="A200" s="25" t="s">
        <v>151</v>
      </c>
      <c r="B200" s="4">
        <v>700</v>
      </c>
      <c r="C200" s="19" t="s">
        <v>102</v>
      </c>
      <c r="D200" s="19" t="s">
        <v>39</v>
      </c>
      <c r="E200" s="73" t="s">
        <v>209</v>
      </c>
      <c r="F200" s="65">
        <v>320</v>
      </c>
      <c r="G200" s="19" t="s">
        <v>102</v>
      </c>
      <c r="H200" s="19" t="s">
        <v>39</v>
      </c>
      <c r="I200" s="31">
        <f>+J200+K200</f>
        <v>5488.1473400000004</v>
      </c>
      <c r="J200" s="31">
        <f>332.64953+2778+1724+653.49781</f>
        <v>5488.1473400000004</v>
      </c>
      <c r="K200" s="31">
        <v>0</v>
      </c>
      <c r="L200" s="31">
        <f>+M200+N200</f>
        <v>5488.1473400000004</v>
      </c>
      <c r="M200" s="31">
        <f>332.64953+2778+1724+653.49781</f>
        <v>5488.1473400000004</v>
      </c>
      <c r="N200" s="31">
        <v>0</v>
      </c>
      <c r="O200" s="31">
        <f>+P200+Q200</f>
        <v>5488.1473400000004</v>
      </c>
      <c r="P200" s="31">
        <f>332.64953+2778+1724+653.49781</f>
        <v>5488.1473400000004</v>
      </c>
      <c r="Q200" s="32"/>
    </row>
    <row r="201" spans="1:17" ht="38.75" x14ac:dyDescent="0.2">
      <c r="A201" s="99" t="s">
        <v>210</v>
      </c>
      <c r="B201" s="4">
        <v>700</v>
      </c>
      <c r="C201" s="19" t="s">
        <v>102</v>
      </c>
      <c r="D201" s="19" t="s">
        <v>39</v>
      </c>
      <c r="E201" s="64" t="s">
        <v>211</v>
      </c>
      <c r="F201" s="71"/>
      <c r="G201" s="19"/>
      <c r="H201" s="19"/>
      <c r="I201" s="23">
        <f t="shared" ref="I201:Q201" si="110">+I202</f>
        <v>1416</v>
      </c>
      <c r="J201" s="23">
        <f t="shared" si="110"/>
        <v>1416</v>
      </c>
      <c r="K201" s="23">
        <f t="shared" si="110"/>
        <v>0</v>
      </c>
      <c r="L201" s="23">
        <f t="shared" si="110"/>
        <v>1416</v>
      </c>
      <c r="M201" s="23">
        <f t="shared" si="110"/>
        <v>1416</v>
      </c>
      <c r="N201" s="23">
        <f t="shared" si="110"/>
        <v>0</v>
      </c>
      <c r="O201" s="23">
        <f t="shared" si="110"/>
        <v>1416</v>
      </c>
      <c r="P201" s="23">
        <f t="shared" si="110"/>
        <v>1416</v>
      </c>
      <c r="Q201" s="23">
        <f t="shared" si="110"/>
        <v>0</v>
      </c>
    </row>
    <row r="202" spans="1:17" ht="25.85" x14ac:dyDescent="0.2">
      <c r="A202" s="18" t="s">
        <v>212</v>
      </c>
      <c r="B202" s="4">
        <v>700</v>
      </c>
      <c r="C202" s="19" t="s">
        <v>102</v>
      </c>
      <c r="D202" s="19" t="s">
        <v>39</v>
      </c>
      <c r="E202" s="64" t="s">
        <v>213</v>
      </c>
      <c r="F202" s="71"/>
      <c r="G202" s="19"/>
      <c r="H202" s="19"/>
      <c r="I202" s="23">
        <f>+I209</f>
        <v>1416</v>
      </c>
      <c r="J202" s="23">
        <f t="shared" ref="J202:Q202" si="111">+J209</f>
        <v>1416</v>
      </c>
      <c r="K202" s="23">
        <f t="shared" si="111"/>
        <v>0</v>
      </c>
      <c r="L202" s="23">
        <f t="shared" si="111"/>
        <v>1416</v>
      </c>
      <c r="M202" s="23">
        <f t="shared" si="111"/>
        <v>1416</v>
      </c>
      <c r="N202" s="23">
        <f t="shared" si="111"/>
        <v>0</v>
      </c>
      <c r="O202" s="23">
        <f t="shared" si="111"/>
        <v>1416</v>
      </c>
      <c r="P202" s="23">
        <f t="shared" si="111"/>
        <v>1416</v>
      </c>
      <c r="Q202" s="23">
        <f t="shared" si="111"/>
        <v>0</v>
      </c>
    </row>
    <row r="203" spans="1:17" ht="38.75" hidden="1" x14ac:dyDescent="0.2">
      <c r="A203" s="38" t="s">
        <v>214</v>
      </c>
      <c r="B203" s="4">
        <v>700</v>
      </c>
      <c r="C203" s="19" t="s">
        <v>141</v>
      </c>
      <c r="D203" s="19" t="s">
        <v>140</v>
      </c>
      <c r="E203" s="21" t="s">
        <v>215</v>
      </c>
      <c r="F203" s="100"/>
      <c r="G203" s="19"/>
      <c r="H203" s="19"/>
      <c r="I203" s="23">
        <f t="shared" ref="I203:Q204" si="112">+I204</f>
        <v>0</v>
      </c>
      <c r="J203" s="23">
        <f t="shared" si="112"/>
        <v>0</v>
      </c>
      <c r="K203" s="23">
        <f t="shared" si="112"/>
        <v>0</v>
      </c>
      <c r="L203" s="23">
        <f t="shared" si="112"/>
        <v>0</v>
      </c>
      <c r="M203" s="23">
        <f t="shared" si="112"/>
        <v>0</v>
      </c>
      <c r="N203" s="23">
        <f t="shared" si="112"/>
        <v>0</v>
      </c>
      <c r="O203" s="23">
        <f t="shared" si="112"/>
        <v>0</v>
      </c>
      <c r="P203" s="21">
        <f t="shared" si="112"/>
        <v>0</v>
      </c>
      <c r="Q203" s="21">
        <f t="shared" si="112"/>
        <v>0</v>
      </c>
    </row>
    <row r="204" spans="1:17" ht="40.75" hidden="1" x14ac:dyDescent="0.25">
      <c r="A204" s="36" t="s">
        <v>33</v>
      </c>
      <c r="B204" s="26">
        <v>700</v>
      </c>
      <c r="C204" s="27" t="s">
        <v>141</v>
      </c>
      <c r="D204" s="19" t="s">
        <v>140</v>
      </c>
      <c r="E204" s="21" t="s">
        <v>215</v>
      </c>
      <c r="F204" s="33" t="s">
        <v>69</v>
      </c>
      <c r="G204" s="27"/>
      <c r="H204" s="19"/>
      <c r="I204" s="31">
        <f t="shared" si="112"/>
        <v>0</v>
      </c>
      <c r="J204" s="31">
        <f t="shared" si="112"/>
        <v>0</v>
      </c>
      <c r="K204" s="31">
        <f t="shared" si="112"/>
        <v>0</v>
      </c>
      <c r="L204" s="31">
        <f t="shared" si="112"/>
        <v>0</v>
      </c>
      <c r="M204" s="31">
        <f t="shared" si="112"/>
        <v>0</v>
      </c>
      <c r="N204" s="31">
        <f t="shared" si="112"/>
        <v>0</v>
      </c>
      <c r="O204" s="31">
        <f t="shared" si="112"/>
        <v>0</v>
      </c>
      <c r="P204" s="29">
        <f t="shared" si="112"/>
        <v>0</v>
      </c>
      <c r="Q204" s="29">
        <f t="shared" si="112"/>
        <v>0</v>
      </c>
    </row>
    <row r="205" spans="1:17" ht="13.6" hidden="1" x14ac:dyDescent="0.25">
      <c r="A205" s="36" t="s">
        <v>70</v>
      </c>
      <c r="B205" s="26">
        <v>700</v>
      </c>
      <c r="C205" s="27" t="s">
        <v>141</v>
      </c>
      <c r="D205" s="19" t="s">
        <v>140</v>
      </c>
      <c r="E205" s="21" t="s">
        <v>215</v>
      </c>
      <c r="F205" s="33" t="s">
        <v>71</v>
      </c>
      <c r="G205" s="27"/>
      <c r="H205" s="19"/>
      <c r="I205" s="31">
        <f>+J205+K205</f>
        <v>0</v>
      </c>
      <c r="J205" s="31"/>
      <c r="K205" s="31"/>
      <c r="L205" s="31">
        <f>+M205+N205</f>
        <v>0</v>
      </c>
      <c r="M205" s="31"/>
      <c r="N205" s="31"/>
      <c r="O205" s="31">
        <f>+P205+Q205</f>
        <v>0</v>
      </c>
      <c r="P205" s="29"/>
      <c r="Q205" s="29"/>
    </row>
    <row r="206" spans="1:17" ht="38.75" hidden="1" x14ac:dyDescent="0.2">
      <c r="A206" s="38" t="s">
        <v>214</v>
      </c>
      <c r="B206" s="50" t="s">
        <v>38</v>
      </c>
      <c r="C206" s="19" t="s">
        <v>141</v>
      </c>
      <c r="D206" s="19" t="s">
        <v>140</v>
      </c>
      <c r="E206" s="4" t="s">
        <v>215</v>
      </c>
      <c r="F206" s="71"/>
      <c r="G206" s="19"/>
      <c r="H206" s="19"/>
      <c r="I206" s="23">
        <f t="shared" ref="I206:Q207" si="113">+I207</f>
        <v>0</v>
      </c>
      <c r="J206" s="23">
        <f t="shared" si="113"/>
        <v>0</v>
      </c>
      <c r="K206" s="23">
        <f t="shared" si="113"/>
        <v>0</v>
      </c>
      <c r="L206" s="23">
        <f t="shared" si="113"/>
        <v>0</v>
      </c>
      <c r="M206" s="23">
        <f t="shared" si="113"/>
        <v>0</v>
      </c>
      <c r="N206" s="23">
        <f t="shared" si="113"/>
        <v>0</v>
      </c>
      <c r="O206" s="23">
        <f t="shared" si="113"/>
        <v>0</v>
      </c>
      <c r="P206" s="24">
        <f t="shared" si="113"/>
        <v>0</v>
      </c>
      <c r="Q206" s="24">
        <f t="shared" si="113"/>
        <v>0</v>
      </c>
    </row>
    <row r="207" spans="1:17" ht="40.75" hidden="1" x14ac:dyDescent="0.25">
      <c r="A207" s="36" t="s">
        <v>33</v>
      </c>
      <c r="B207" s="53" t="s">
        <v>38</v>
      </c>
      <c r="C207" s="27" t="s">
        <v>141</v>
      </c>
      <c r="D207" s="19" t="s">
        <v>140</v>
      </c>
      <c r="E207" s="4" t="s">
        <v>215</v>
      </c>
      <c r="F207" s="65">
        <v>100</v>
      </c>
      <c r="G207" s="27"/>
      <c r="H207" s="19"/>
      <c r="I207" s="31">
        <f t="shared" si="113"/>
        <v>0</v>
      </c>
      <c r="J207" s="31">
        <f t="shared" si="113"/>
        <v>0</v>
      </c>
      <c r="K207" s="31">
        <f t="shared" si="113"/>
        <v>0</v>
      </c>
      <c r="L207" s="31">
        <f t="shared" si="113"/>
        <v>0</v>
      </c>
      <c r="M207" s="31">
        <f t="shared" si="113"/>
        <v>0</v>
      </c>
      <c r="N207" s="31">
        <f t="shared" si="113"/>
        <v>0</v>
      </c>
      <c r="O207" s="31">
        <f t="shared" si="113"/>
        <v>0</v>
      </c>
      <c r="P207" s="32">
        <f t="shared" si="113"/>
        <v>0</v>
      </c>
      <c r="Q207" s="32">
        <f t="shared" si="113"/>
        <v>0</v>
      </c>
    </row>
    <row r="208" spans="1:17" ht="13.6" hidden="1" x14ac:dyDescent="0.25">
      <c r="A208" s="36" t="s">
        <v>216</v>
      </c>
      <c r="B208" s="53" t="s">
        <v>38</v>
      </c>
      <c r="C208" s="27" t="s">
        <v>141</v>
      </c>
      <c r="D208" s="19" t="s">
        <v>140</v>
      </c>
      <c r="E208" s="4" t="s">
        <v>215</v>
      </c>
      <c r="F208" s="65">
        <v>110</v>
      </c>
      <c r="G208" s="27"/>
      <c r="H208" s="19"/>
      <c r="I208" s="31">
        <f>+J208+K208</f>
        <v>0</v>
      </c>
      <c r="J208" s="31"/>
      <c r="K208" s="31"/>
      <c r="L208" s="31">
        <f>+M208+N208</f>
        <v>0</v>
      </c>
      <c r="M208" s="31"/>
      <c r="N208" s="31"/>
      <c r="O208" s="31">
        <f>+P208+Q208</f>
        <v>0</v>
      </c>
      <c r="P208" s="32"/>
      <c r="Q208" s="32"/>
    </row>
    <row r="209" spans="1:17" ht="13.6" x14ac:dyDescent="0.25">
      <c r="A209" s="101" t="s">
        <v>135</v>
      </c>
      <c r="B209" s="4">
        <v>700</v>
      </c>
      <c r="C209" s="19" t="s">
        <v>102</v>
      </c>
      <c r="D209" s="19" t="s">
        <v>39</v>
      </c>
      <c r="E209" s="73" t="s">
        <v>213</v>
      </c>
      <c r="F209" s="65">
        <v>300</v>
      </c>
      <c r="G209" s="19"/>
      <c r="H209" s="19"/>
      <c r="I209" s="31">
        <f t="shared" ref="I209:Q209" si="114">+I210</f>
        <v>1416</v>
      </c>
      <c r="J209" s="31">
        <f t="shared" si="114"/>
        <v>1416</v>
      </c>
      <c r="K209" s="31">
        <f t="shared" si="114"/>
        <v>0</v>
      </c>
      <c r="L209" s="31">
        <f t="shared" si="114"/>
        <v>1416</v>
      </c>
      <c r="M209" s="31">
        <f t="shared" si="114"/>
        <v>1416</v>
      </c>
      <c r="N209" s="31">
        <f t="shared" si="114"/>
        <v>0</v>
      </c>
      <c r="O209" s="31">
        <f t="shared" si="114"/>
        <v>1416</v>
      </c>
      <c r="P209" s="29">
        <f t="shared" si="114"/>
        <v>1416</v>
      </c>
      <c r="Q209" s="29">
        <f t="shared" si="114"/>
        <v>0</v>
      </c>
    </row>
    <row r="210" spans="1:17" ht="13.6" x14ac:dyDescent="0.25">
      <c r="A210" s="101" t="s">
        <v>166</v>
      </c>
      <c r="B210" s="4">
        <v>700</v>
      </c>
      <c r="C210" s="19" t="s">
        <v>102</v>
      </c>
      <c r="D210" s="19" t="s">
        <v>39</v>
      </c>
      <c r="E210" s="73" t="s">
        <v>213</v>
      </c>
      <c r="F210" s="65">
        <v>350</v>
      </c>
      <c r="G210" s="19" t="s">
        <v>102</v>
      </c>
      <c r="H210" s="19" t="s">
        <v>39</v>
      </c>
      <c r="I210" s="31">
        <f>+J210+K210</f>
        <v>1416</v>
      </c>
      <c r="J210" s="31">
        <v>1416</v>
      </c>
      <c r="K210" s="31">
        <f>200-200</f>
        <v>0</v>
      </c>
      <c r="L210" s="31">
        <f>+M210+N210</f>
        <v>1416</v>
      </c>
      <c r="M210" s="31">
        <v>1416</v>
      </c>
      <c r="N210" s="31">
        <f>200-200</f>
        <v>0</v>
      </c>
      <c r="O210" s="31">
        <f>+P210+Q210</f>
        <v>1416</v>
      </c>
      <c r="P210" s="29">
        <v>1416</v>
      </c>
      <c r="Q210" s="29">
        <f>200-200</f>
        <v>0</v>
      </c>
    </row>
    <row r="211" spans="1:17" ht="38.75" x14ac:dyDescent="0.2">
      <c r="A211" s="102" t="s">
        <v>217</v>
      </c>
      <c r="B211" s="45" t="s">
        <v>38</v>
      </c>
      <c r="C211" s="46" t="s">
        <v>141</v>
      </c>
      <c r="D211" s="46" t="s">
        <v>140</v>
      </c>
      <c r="E211" s="61" t="s">
        <v>218</v>
      </c>
      <c r="F211" s="84"/>
      <c r="G211" s="46"/>
      <c r="H211" s="46"/>
      <c r="I211" s="17">
        <f>+I212+I229+I257+I308</f>
        <v>21826.944</v>
      </c>
      <c r="J211" s="17">
        <f t="shared" ref="J211:Q211" si="115">+J212+J229+J257+J308</f>
        <v>21826.944</v>
      </c>
      <c r="K211" s="17">
        <f t="shared" si="115"/>
        <v>0</v>
      </c>
      <c r="L211" s="17">
        <f t="shared" si="115"/>
        <v>19982.499999999996</v>
      </c>
      <c r="M211" s="17">
        <f t="shared" si="115"/>
        <v>19982.499999999996</v>
      </c>
      <c r="N211" s="17">
        <f t="shared" si="115"/>
        <v>0</v>
      </c>
      <c r="O211" s="17">
        <f t="shared" si="115"/>
        <v>20024.099999999999</v>
      </c>
      <c r="P211" s="17">
        <f t="shared" si="115"/>
        <v>20024.099999999999</v>
      </c>
      <c r="Q211" s="17">
        <f t="shared" si="115"/>
        <v>0</v>
      </c>
    </row>
    <row r="212" spans="1:17" ht="38.75" x14ac:dyDescent="0.2">
      <c r="A212" s="18" t="s">
        <v>219</v>
      </c>
      <c r="B212" s="50" t="s">
        <v>38</v>
      </c>
      <c r="C212" s="19" t="s">
        <v>140</v>
      </c>
      <c r="D212" s="19" t="s">
        <v>181</v>
      </c>
      <c r="E212" s="4" t="s">
        <v>220</v>
      </c>
      <c r="F212" s="71"/>
      <c r="G212" s="19"/>
      <c r="H212" s="19"/>
      <c r="I212" s="23">
        <f>+I213+I226</f>
        <v>654.00099999999998</v>
      </c>
      <c r="J212" s="23">
        <f t="shared" ref="J212:Q212" si="116">+J213+J226</f>
        <v>654.00099999999998</v>
      </c>
      <c r="K212" s="23">
        <f t="shared" si="116"/>
        <v>0</v>
      </c>
      <c r="L212" s="23">
        <f t="shared" si="116"/>
        <v>600</v>
      </c>
      <c r="M212" s="23">
        <f t="shared" si="116"/>
        <v>600</v>
      </c>
      <c r="N212" s="23">
        <f t="shared" si="116"/>
        <v>0</v>
      </c>
      <c r="O212" s="23">
        <f t="shared" si="116"/>
        <v>600</v>
      </c>
      <c r="P212" s="23">
        <f t="shared" si="116"/>
        <v>600</v>
      </c>
      <c r="Q212" s="23">
        <f t="shared" si="116"/>
        <v>0</v>
      </c>
    </row>
    <row r="213" spans="1:17" ht="25.85" x14ac:dyDescent="0.2">
      <c r="A213" s="18" t="s">
        <v>221</v>
      </c>
      <c r="B213" s="50" t="s">
        <v>38</v>
      </c>
      <c r="C213" s="19" t="s">
        <v>140</v>
      </c>
      <c r="D213" s="19" t="s">
        <v>181</v>
      </c>
      <c r="E213" s="4" t="s">
        <v>222</v>
      </c>
      <c r="F213" s="71"/>
      <c r="G213" s="19"/>
      <c r="H213" s="19"/>
      <c r="I213" s="23">
        <f>+I224</f>
        <v>200</v>
      </c>
      <c r="J213" s="23">
        <f t="shared" ref="J213:Q213" si="117">+J224</f>
        <v>200</v>
      </c>
      <c r="K213" s="23">
        <f t="shared" si="117"/>
        <v>0</v>
      </c>
      <c r="L213" s="23">
        <f t="shared" si="117"/>
        <v>200</v>
      </c>
      <c r="M213" s="23">
        <f t="shared" si="117"/>
        <v>200</v>
      </c>
      <c r="N213" s="23">
        <f t="shared" si="117"/>
        <v>0</v>
      </c>
      <c r="O213" s="23">
        <f t="shared" si="117"/>
        <v>200</v>
      </c>
      <c r="P213" s="23">
        <f t="shared" si="117"/>
        <v>200</v>
      </c>
      <c r="Q213" s="23">
        <f t="shared" si="117"/>
        <v>0</v>
      </c>
    </row>
    <row r="214" spans="1:17" ht="51.65" hidden="1" x14ac:dyDescent="0.2">
      <c r="A214" s="18" t="s">
        <v>223</v>
      </c>
      <c r="B214" s="50" t="s">
        <v>38</v>
      </c>
      <c r="C214" s="19" t="s">
        <v>141</v>
      </c>
      <c r="D214" s="19" t="s">
        <v>140</v>
      </c>
      <c r="E214" s="4" t="s">
        <v>224</v>
      </c>
      <c r="F214" s="71"/>
      <c r="G214" s="19"/>
      <c r="H214" s="19"/>
      <c r="I214" s="23">
        <f t="shared" ref="I214:Q215" si="118">+I215</f>
        <v>0</v>
      </c>
      <c r="J214" s="23">
        <f t="shared" si="118"/>
        <v>0</v>
      </c>
      <c r="K214" s="23">
        <f t="shared" si="118"/>
        <v>0</v>
      </c>
      <c r="L214" s="23">
        <f t="shared" si="118"/>
        <v>0</v>
      </c>
      <c r="M214" s="23">
        <f t="shared" si="118"/>
        <v>0</v>
      </c>
      <c r="N214" s="23">
        <f t="shared" si="118"/>
        <v>0</v>
      </c>
      <c r="O214" s="23">
        <f t="shared" si="118"/>
        <v>0</v>
      </c>
      <c r="P214" s="21">
        <f t="shared" si="118"/>
        <v>0</v>
      </c>
      <c r="Q214" s="21">
        <f t="shared" si="118"/>
        <v>0</v>
      </c>
    </row>
    <row r="215" spans="1:17" ht="13.6" hidden="1" x14ac:dyDescent="0.25">
      <c r="A215" s="25" t="s">
        <v>25</v>
      </c>
      <c r="B215" s="53" t="s">
        <v>38</v>
      </c>
      <c r="C215" s="27" t="s">
        <v>141</v>
      </c>
      <c r="D215" s="19" t="s">
        <v>140</v>
      </c>
      <c r="E215" s="26" t="s">
        <v>224</v>
      </c>
      <c r="F215" s="65">
        <v>200</v>
      </c>
      <c r="G215" s="27"/>
      <c r="H215" s="19"/>
      <c r="I215" s="31">
        <f t="shared" si="118"/>
        <v>0</v>
      </c>
      <c r="J215" s="31">
        <f t="shared" si="118"/>
        <v>0</v>
      </c>
      <c r="K215" s="31">
        <f t="shared" si="118"/>
        <v>0</v>
      </c>
      <c r="L215" s="31">
        <f t="shared" si="118"/>
        <v>0</v>
      </c>
      <c r="M215" s="31">
        <f t="shared" si="118"/>
        <v>0</v>
      </c>
      <c r="N215" s="31">
        <f t="shared" si="118"/>
        <v>0</v>
      </c>
      <c r="O215" s="31">
        <f t="shared" si="118"/>
        <v>0</v>
      </c>
      <c r="P215" s="29">
        <f t="shared" si="118"/>
        <v>0</v>
      </c>
      <c r="Q215" s="29">
        <f t="shared" si="118"/>
        <v>0</v>
      </c>
    </row>
    <row r="216" spans="1:17" ht="13.6" hidden="1" x14ac:dyDescent="0.25">
      <c r="A216" s="25" t="s">
        <v>45</v>
      </c>
      <c r="B216" s="53" t="s">
        <v>38</v>
      </c>
      <c r="C216" s="27" t="s">
        <v>141</v>
      </c>
      <c r="D216" s="19" t="s">
        <v>140</v>
      </c>
      <c r="E216" s="26" t="s">
        <v>224</v>
      </c>
      <c r="F216" s="65">
        <v>240</v>
      </c>
      <c r="G216" s="27"/>
      <c r="H216" s="19"/>
      <c r="I216" s="31">
        <f>+J216+K216</f>
        <v>0</v>
      </c>
      <c r="J216" s="31"/>
      <c r="K216" s="31"/>
      <c r="L216" s="31">
        <f>+M216+N216</f>
        <v>0</v>
      </c>
      <c r="M216" s="31"/>
      <c r="N216" s="31"/>
      <c r="O216" s="31">
        <f>+P216+Q216</f>
        <v>0</v>
      </c>
      <c r="P216" s="29"/>
      <c r="Q216" s="29"/>
    </row>
    <row r="217" spans="1:17" ht="25.85" hidden="1" x14ac:dyDescent="0.2">
      <c r="A217" s="18" t="s">
        <v>225</v>
      </c>
      <c r="B217" s="50" t="s">
        <v>38</v>
      </c>
      <c r="C217" s="19" t="s">
        <v>141</v>
      </c>
      <c r="D217" s="19" t="s">
        <v>140</v>
      </c>
      <c r="E217" s="51" t="s">
        <v>226</v>
      </c>
      <c r="F217" s="103"/>
      <c r="G217" s="19"/>
      <c r="H217" s="19"/>
      <c r="I217" s="23">
        <f t="shared" ref="I217:Q217" si="119">+I221</f>
        <v>0</v>
      </c>
      <c r="J217" s="23">
        <f t="shared" si="119"/>
        <v>0</v>
      </c>
      <c r="K217" s="23">
        <f t="shared" si="119"/>
        <v>0</v>
      </c>
      <c r="L217" s="23">
        <f t="shared" si="119"/>
        <v>0</v>
      </c>
      <c r="M217" s="23">
        <f t="shared" si="119"/>
        <v>0</v>
      </c>
      <c r="N217" s="23">
        <f t="shared" si="119"/>
        <v>0</v>
      </c>
      <c r="O217" s="23">
        <f t="shared" si="119"/>
        <v>0</v>
      </c>
      <c r="P217" s="24">
        <f t="shared" si="119"/>
        <v>0</v>
      </c>
      <c r="Q217" s="24">
        <f t="shared" si="119"/>
        <v>0</v>
      </c>
    </row>
    <row r="218" spans="1:17" hidden="1" x14ac:dyDescent="0.2">
      <c r="A218" s="49"/>
      <c r="B218" s="50"/>
      <c r="C218" s="19"/>
      <c r="D218" s="19" t="s">
        <v>140</v>
      </c>
      <c r="E218" s="51"/>
      <c r="F218" s="103"/>
      <c r="G218" s="19"/>
      <c r="H218" s="19"/>
      <c r="I218" s="23"/>
      <c r="J218" s="23"/>
      <c r="K218" s="23"/>
      <c r="L218" s="23"/>
      <c r="M218" s="23"/>
      <c r="N218" s="23"/>
      <c r="O218" s="23"/>
      <c r="P218" s="21"/>
      <c r="Q218" s="21"/>
    </row>
    <row r="219" spans="1:17" ht="13.6" hidden="1" x14ac:dyDescent="0.25">
      <c r="A219" s="25"/>
      <c r="B219" s="50"/>
      <c r="C219" s="27"/>
      <c r="D219" s="19" t="s">
        <v>140</v>
      </c>
      <c r="E219" s="54"/>
      <c r="F219" s="42"/>
      <c r="G219" s="27"/>
      <c r="H219" s="19"/>
      <c r="I219" s="31"/>
      <c r="J219" s="31"/>
      <c r="K219" s="31"/>
      <c r="L219" s="31"/>
      <c r="M219" s="31"/>
      <c r="N219" s="31"/>
      <c r="O219" s="31"/>
      <c r="P219" s="29"/>
      <c r="Q219" s="29"/>
    </row>
    <row r="220" spans="1:17" ht="13.6" hidden="1" x14ac:dyDescent="0.25">
      <c r="A220" s="25"/>
      <c r="B220" s="50"/>
      <c r="C220" s="27"/>
      <c r="D220" s="19" t="s">
        <v>140</v>
      </c>
      <c r="E220" s="54"/>
      <c r="F220" s="42"/>
      <c r="G220" s="27"/>
      <c r="H220" s="19"/>
      <c r="I220" s="31"/>
      <c r="J220" s="31"/>
      <c r="K220" s="31"/>
      <c r="L220" s="31"/>
      <c r="M220" s="31"/>
      <c r="N220" s="31"/>
      <c r="O220" s="31"/>
      <c r="P220" s="29"/>
      <c r="Q220" s="29"/>
    </row>
    <row r="221" spans="1:17" ht="25.85" hidden="1" x14ac:dyDescent="0.2">
      <c r="A221" s="49" t="s">
        <v>227</v>
      </c>
      <c r="B221" s="50" t="s">
        <v>38</v>
      </c>
      <c r="C221" s="19" t="s">
        <v>141</v>
      </c>
      <c r="D221" s="19" t="s">
        <v>140</v>
      </c>
      <c r="E221" s="4" t="s">
        <v>228</v>
      </c>
      <c r="F221" s="71"/>
      <c r="G221" s="19"/>
      <c r="H221" s="19"/>
      <c r="I221" s="23">
        <f t="shared" ref="I221:Q222" si="120">+I222</f>
        <v>0</v>
      </c>
      <c r="J221" s="23">
        <f t="shared" si="120"/>
        <v>0</v>
      </c>
      <c r="K221" s="23">
        <f t="shared" si="120"/>
        <v>0</v>
      </c>
      <c r="L221" s="23">
        <f t="shared" si="120"/>
        <v>0</v>
      </c>
      <c r="M221" s="23">
        <f t="shared" si="120"/>
        <v>0</v>
      </c>
      <c r="N221" s="23">
        <f t="shared" si="120"/>
        <v>0</v>
      </c>
      <c r="O221" s="23">
        <f t="shared" si="120"/>
        <v>0</v>
      </c>
      <c r="P221" s="21">
        <f t="shared" si="120"/>
        <v>0</v>
      </c>
      <c r="Q221" s="21">
        <f t="shared" si="120"/>
        <v>0</v>
      </c>
    </row>
    <row r="222" spans="1:17" ht="13.6" hidden="1" x14ac:dyDescent="0.25">
      <c r="A222" s="25" t="s">
        <v>25</v>
      </c>
      <c r="B222" s="53" t="s">
        <v>38</v>
      </c>
      <c r="C222" s="27" t="s">
        <v>141</v>
      </c>
      <c r="D222" s="19" t="s">
        <v>140</v>
      </c>
      <c r="E222" s="26" t="s">
        <v>228</v>
      </c>
      <c r="F222" s="65">
        <v>200</v>
      </c>
      <c r="G222" s="27"/>
      <c r="H222" s="19"/>
      <c r="I222" s="31">
        <f t="shared" si="120"/>
        <v>0</v>
      </c>
      <c r="J222" s="31">
        <f t="shared" si="120"/>
        <v>0</v>
      </c>
      <c r="K222" s="31">
        <f t="shared" si="120"/>
        <v>0</v>
      </c>
      <c r="L222" s="31">
        <f t="shared" si="120"/>
        <v>0</v>
      </c>
      <c r="M222" s="31">
        <f t="shared" si="120"/>
        <v>0</v>
      </c>
      <c r="N222" s="31">
        <f t="shared" si="120"/>
        <v>0</v>
      </c>
      <c r="O222" s="31">
        <f t="shared" si="120"/>
        <v>0</v>
      </c>
      <c r="P222" s="29">
        <f t="shared" si="120"/>
        <v>0</v>
      </c>
      <c r="Q222" s="29">
        <f t="shared" si="120"/>
        <v>0</v>
      </c>
    </row>
    <row r="223" spans="1:17" ht="13.6" hidden="1" x14ac:dyDescent="0.25">
      <c r="A223" s="25" t="s">
        <v>45</v>
      </c>
      <c r="B223" s="53" t="s">
        <v>38</v>
      </c>
      <c r="C223" s="27" t="s">
        <v>141</v>
      </c>
      <c r="D223" s="19" t="s">
        <v>140</v>
      </c>
      <c r="E223" s="26" t="s">
        <v>228</v>
      </c>
      <c r="F223" s="65">
        <v>240</v>
      </c>
      <c r="G223" s="27"/>
      <c r="H223" s="19"/>
      <c r="I223" s="31">
        <f>+J223+K223</f>
        <v>0</v>
      </c>
      <c r="J223" s="31"/>
      <c r="K223" s="31"/>
      <c r="L223" s="31">
        <f>+M223+N223</f>
        <v>0</v>
      </c>
      <c r="M223" s="31"/>
      <c r="N223" s="31"/>
      <c r="O223" s="31">
        <f>+P223+Q223</f>
        <v>0</v>
      </c>
      <c r="P223" s="29"/>
      <c r="Q223" s="29"/>
    </row>
    <row r="224" spans="1:17" ht="27.2" x14ac:dyDescent="0.25">
      <c r="A224" s="25" t="s">
        <v>81</v>
      </c>
      <c r="B224" s="53" t="s">
        <v>38</v>
      </c>
      <c r="C224" s="27" t="s">
        <v>140</v>
      </c>
      <c r="D224" s="27" t="s">
        <v>181</v>
      </c>
      <c r="E224" s="26" t="s">
        <v>222</v>
      </c>
      <c r="F224" s="65">
        <v>600</v>
      </c>
      <c r="G224" s="27"/>
      <c r="H224" s="27"/>
      <c r="I224" s="31">
        <f t="shared" ref="I224:Q224" si="121">+I225</f>
        <v>200</v>
      </c>
      <c r="J224" s="31">
        <f t="shared" si="121"/>
        <v>200</v>
      </c>
      <c r="K224" s="31">
        <f t="shared" si="121"/>
        <v>0</v>
      </c>
      <c r="L224" s="31">
        <f t="shared" si="121"/>
        <v>200</v>
      </c>
      <c r="M224" s="31">
        <f t="shared" si="121"/>
        <v>200</v>
      </c>
      <c r="N224" s="31">
        <f t="shared" si="121"/>
        <v>0</v>
      </c>
      <c r="O224" s="31">
        <f t="shared" si="121"/>
        <v>200</v>
      </c>
      <c r="P224" s="32">
        <f t="shared" si="121"/>
        <v>200</v>
      </c>
      <c r="Q224" s="32">
        <f t="shared" si="121"/>
        <v>0</v>
      </c>
    </row>
    <row r="225" spans="1:17" ht="13.6" x14ac:dyDescent="0.25">
      <c r="A225" s="25" t="s">
        <v>82</v>
      </c>
      <c r="B225" s="53" t="s">
        <v>38</v>
      </c>
      <c r="C225" s="27" t="s">
        <v>140</v>
      </c>
      <c r="D225" s="27" t="s">
        <v>181</v>
      </c>
      <c r="E225" s="26" t="s">
        <v>222</v>
      </c>
      <c r="F225" s="65">
        <v>610</v>
      </c>
      <c r="G225" s="27" t="s">
        <v>140</v>
      </c>
      <c r="H225" s="27" t="s">
        <v>181</v>
      </c>
      <c r="I225" s="31">
        <f>+J225+K225</f>
        <v>200</v>
      </c>
      <c r="J225" s="31">
        <v>200</v>
      </c>
      <c r="K225" s="31"/>
      <c r="L225" s="31">
        <f>+M225+N225</f>
        <v>200</v>
      </c>
      <c r="M225" s="31">
        <v>200</v>
      </c>
      <c r="N225" s="31"/>
      <c r="O225" s="31">
        <f>+P225+Q225</f>
        <v>200</v>
      </c>
      <c r="P225" s="29">
        <v>200</v>
      </c>
      <c r="Q225" s="29"/>
    </row>
    <row r="226" spans="1:17" x14ac:dyDescent="0.2">
      <c r="A226" s="18" t="s">
        <v>229</v>
      </c>
      <c r="B226" s="50" t="s">
        <v>38</v>
      </c>
      <c r="C226" s="19" t="s">
        <v>141</v>
      </c>
      <c r="D226" s="19" t="s">
        <v>140</v>
      </c>
      <c r="E226" s="4" t="s">
        <v>230</v>
      </c>
      <c r="F226" s="71"/>
      <c r="G226" s="19"/>
      <c r="H226" s="19"/>
      <c r="I226" s="23">
        <f t="shared" ref="I226:Q226" si="122">+I228</f>
        <v>454.00099999999998</v>
      </c>
      <c r="J226" s="23">
        <f t="shared" si="122"/>
        <v>454.00099999999998</v>
      </c>
      <c r="K226" s="23">
        <f t="shared" si="122"/>
        <v>0</v>
      </c>
      <c r="L226" s="23">
        <f t="shared" si="122"/>
        <v>400</v>
      </c>
      <c r="M226" s="23">
        <f t="shared" si="122"/>
        <v>400</v>
      </c>
      <c r="N226" s="23">
        <f t="shared" si="122"/>
        <v>0</v>
      </c>
      <c r="O226" s="23">
        <f t="shared" si="122"/>
        <v>400</v>
      </c>
      <c r="P226" s="24">
        <f t="shared" si="122"/>
        <v>400</v>
      </c>
      <c r="Q226" s="24">
        <f t="shared" si="122"/>
        <v>0</v>
      </c>
    </row>
    <row r="227" spans="1:17" ht="13.6" x14ac:dyDescent="0.25">
      <c r="A227" s="25" t="s">
        <v>25</v>
      </c>
      <c r="B227" s="53" t="s">
        <v>38</v>
      </c>
      <c r="C227" s="27" t="s">
        <v>141</v>
      </c>
      <c r="D227" s="19" t="s">
        <v>140</v>
      </c>
      <c r="E227" s="26" t="s">
        <v>230</v>
      </c>
      <c r="F227" s="65">
        <v>200</v>
      </c>
      <c r="G227" s="27"/>
      <c r="H227" s="19"/>
      <c r="I227" s="31">
        <f t="shared" ref="I227:Q227" si="123">+I228</f>
        <v>454.00099999999998</v>
      </c>
      <c r="J227" s="31">
        <f t="shared" si="123"/>
        <v>454.00099999999998</v>
      </c>
      <c r="K227" s="31">
        <f t="shared" si="123"/>
        <v>0</v>
      </c>
      <c r="L227" s="31">
        <f t="shared" si="123"/>
        <v>400</v>
      </c>
      <c r="M227" s="31">
        <f t="shared" si="123"/>
        <v>400</v>
      </c>
      <c r="N227" s="31">
        <f t="shared" si="123"/>
        <v>0</v>
      </c>
      <c r="O227" s="31">
        <f t="shared" si="123"/>
        <v>400</v>
      </c>
      <c r="P227" s="29">
        <f t="shared" si="123"/>
        <v>400</v>
      </c>
      <c r="Q227" s="29">
        <f t="shared" si="123"/>
        <v>0</v>
      </c>
    </row>
    <row r="228" spans="1:17" ht="13.6" x14ac:dyDescent="0.25">
      <c r="A228" s="25" t="s">
        <v>45</v>
      </c>
      <c r="B228" s="53" t="s">
        <v>38</v>
      </c>
      <c r="C228" s="27" t="s">
        <v>141</v>
      </c>
      <c r="D228" s="19" t="s">
        <v>140</v>
      </c>
      <c r="E228" s="26" t="s">
        <v>230</v>
      </c>
      <c r="F228" s="65">
        <v>240</v>
      </c>
      <c r="G228" s="27" t="s">
        <v>141</v>
      </c>
      <c r="H228" s="19" t="s">
        <v>140</v>
      </c>
      <c r="I228" s="31">
        <f>+J228+K228</f>
        <v>454.00099999999998</v>
      </c>
      <c r="J228" s="31">
        <v>454.00099999999998</v>
      </c>
      <c r="K228" s="31"/>
      <c r="L228" s="31">
        <f>+M228+N228</f>
        <v>400</v>
      </c>
      <c r="M228" s="31">
        <v>400</v>
      </c>
      <c r="N228" s="31"/>
      <c r="O228" s="31">
        <f>+P228+Q228</f>
        <v>400</v>
      </c>
      <c r="P228" s="29">
        <v>400</v>
      </c>
      <c r="Q228" s="29"/>
    </row>
    <row r="229" spans="1:17" ht="25.85" x14ac:dyDescent="0.2">
      <c r="A229" s="18" t="s">
        <v>231</v>
      </c>
      <c r="B229" s="50" t="s">
        <v>38</v>
      </c>
      <c r="C229" s="19" t="s">
        <v>141</v>
      </c>
      <c r="D229" s="19" t="s">
        <v>140</v>
      </c>
      <c r="E229" s="4" t="s">
        <v>232</v>
      </c>
      <c r="F229" s="71"/>
      <c r="G229" s="19"/>
      <c r="H229" s="19"/>
      <c r="I229" s="23">
        <f t="shared" ref="I229:Q231" si="124">+I230</f>
        <v>25</v>
      </c>
      <c r="J229" s="23">
        <f t="shared" si="124"/>
        <v>25</v>
      </c>
      <c r="K229" s="23">
        <f t="shared" si="124"/>
        <v>0</v>
      </c>
      <c r="L229" s="23">
        <f t="shared" si="124"/>
        <v>25</v>
      </c>
      <c r="M229" s="23">
        <f t="shared" si="124"/>
        <v>25</v>
      </c>
      <c r="N229" s="23">
        <f t="shared" si="124"/>
        <v>0</v>
      </c>
      <c r="O229" s="23">
        <f t="shared" si="124"/>
        <v>25</v>
      </c>
      <c r="P229" s="24">
        <f t="shared" si="124"/>
        <v>25</v>
      </c>
      <c r="Q229" s="24">
        <f t="shared" si="124"/>
        <v>0</v>
      </c>
    </row>
    <row r="230" spans="1:17" x14ac:dyDescent="0.2">
      <c r="A230" s="18" t="s">
        <v>233</v>
      </c>
      <c r="B230" s="50" t="s">
        <v>38</v>
      </c>
      <c r="C230" s="19" t="s">
        <v>141</v>
      </c>
      <c r="D230" s="19" t="s">
        <v>140</v>
      </c>
      <c r="E230" s="4" t="s">
        <v>234</v>
      </c>
      <c r="F230" s="71"/>
      <c r="G230" s="19"/>
      <c r="H230" s="19"/>
      <c r="I230" s="23">
        <f t="shared" si="124"/>
        <v>25</v>
      </c>
      <c r="J230" s="23">
        <f t="shared" si="124"/>
        <v>25</v>
      </c>
      <c r="K230" s="23">
        <f t="shared" si="124"/>
        <v>0</v>
      </c>
      <c r="L230" s="23">
        <f t="shared" si="124"/>
        <v>25</v>
      </c>
      <c r="M230" s="23">
        <f t="shared" si="124"/>
        <v>25</v>
      </c>
      <c r="N230" s="23">
        <f t="shared" si="124"/>
        <v>0</v>
      </c>
      <c r="O230" s="23">
        <f t="shared" si="124"/>
        <v>25</v>
      </c>
      <c r="P230" s="21">
        <f t="shared" si="124"/>
        <v>25</v>
      </c>
      <c r="Q230" s="21">
        <f t="shared" si="124"/>
        <v>0</v>
      </c>
    </row>
    <row r="231" spans="1:17" ht="13.6" x14ac:dyDescent="0.25">
      <c r="A231" s="25" t="s">
        <v>25</v>
      </c>
      <c r="B231" s="53" t="s">
        <v>38</v>
      </c>
      <c r="C231" s="27" t="s">
        <v>141</v>
      </c>
      <c r="D231" s="27" t="s">
        <v>140</v>
      </c>
      <c r="E231" s="26" t="s">
        <v>234</v>
      </c>
      <c r="F231" s="65">
        <v>200</v>
      </c>
      <c r="G231" s="27"/>
      <c r="H231" s="27"/>
      <c r="I231" s="31">
        <f t="shared" si="124"/>
        <v>25</v>
      </c>
      <c r="J231" s="31">
        <f t="shared" si="124"/>
        <v>25</v>
      </c>
      <c r="K231" s="31">
        <f t="shared" si="124"/>
        <v>0</v>
      </c>
      <c r="L231" s="31">
        <f t="shared" si="124"/>
        <v>25</v>
      </c>
      <c r="M231" s="31">
        <f t="shared" si="124"/>
        <v>25</v>
      </c>
      <c r="N231" s="31">
        <f t="shared" si="124"/>
        <v>0</v>
      </c>
      <c r="O231" s="31">
        <f t="shared" si="124"/>
        <v>25</v>
      </c>
      <c r="P231" s="29">
        <f t="shared" si="124"/>
        <v>25</v>
      </c>
      <c r="Q231" s="29">
        <f t="shared" si="124"/>
        <v>0</v>
      </c>
    </row>
    <row r="232" spans="1:17" ht="13.6" x14ac:dyDescent="0.25">
      <c r="A232" s="25" t="s">
        <v>45</v>
      </c>
      <c r="B232" s="53" t="s">
        <v>38</v>
      </c>
      <c r="C232" s="27" t="s">
        <v>141</v>
      </c>
      <c r="D232" s="27" t="s">
        <v>140</v>
      </c>
      <c r="E232" s="26" t="s">
        <v>234</v>
      </c>
      <c r="F232" s="65">
        <v>240</v>
      </c>
      <c r="G232" s="27" t="s">
        <v>141</v>
      </c>
      <c r="H232" s="27" t="s">
        <v>140</v>
      </c>
      <c r="I232" s="31">
        <f>+J232+K232</f>
        <v>25</v>
      </c>
      <c r="J232" s="31">
        <v>25</v>
      </c>
      <c r="K232" s="31"/>
      <c r="L232" s="31">
        <f>+M232+N232</f>
        <v>25</v>
      </c>
      <c r="M232" s="31">
        <v>25</v>
      </c>
      <c r="N232" s="31"/>
      <c r="O232" s="31">
        <f>+P232+Q232</f>
        <v>25</v>
      </c>
      <c r="P232" s="29">
        <v>25</v>
      </c>
      <c r="Q232" s="29"/>
    </row>
    <row r="233" spans="1:17" ht="13.6" hidden="1" x14ac:dyDescent="0.25">
      <c r="A233" s="104" t="s">
        <v>235</v>
      </c>
      <c r="B233" s="50" t="s">
        <v>38</v>
      </c>
      <c r="C233" s="19" t="s">
        <v>141</v>
      </c>
      <c r="D233" s="19" t="s">
        <v>140</v>
      </c>
      <c r="E233" s="4" t="s">
        <v>236</v>
      </c>
      <c r="F233" s="65"/>
      <c r="G233" s="19" t="s">
        <v>141</v>
      </c>
      <c r="H233" s="19" t="s">
        <v>140</v>
      </c>
      <c r="I233" s="23">
        <f t="shared" ref="I233:Q234" si="125">+I234</f>
        <v>0</v>
      </c>
      <c r="J233" s="23">
        <f t="shared" si="125"/>
        <v>0</v>
      </c>
      <c r="K233" s="23">
        <f t="shared" si="125"/>
        <v>0</v>
      </c>
      <c r="L233" s="23">
        <f t="shared" si="125"/>
        <v>0</v>
      </c>
      <c r="M233" s="23">
        <f t="shared" si="125"/>
        <v>0</v>
      </c>
      <c r="N233" s="23">
        <f t="shared" si="125"/>
        <v>0</v>
      </c>
      <c r="O233" s="23">
        <f t="shared" si="125"/>
        <v>0</v>
      </c>
      <c r="P233" s="21">
        <f t="shared" si="125"/>
        <v>0</v>
      </c>
      <c r="Q233" s="21">
        <f t="shared" si="125"/>
        <v>0</v>
      </c>
    </row>
    <row r="234" spans="1:17" ht="13.6" hidden="1" x14ac:dyDescent="0.25">
      <c r="A234" s="25" t="s">
        <v>25</v>
      </c>
      <c r="B234" s="53" t="s">
        <v>38</v>
      </c>
      <c r="C234" s="27" t="s">
        <v>141</v>
      </c>
      <c r="D234" s="27" t="s">
        <v>140</v>
      </c>
      <c r="E234" s="26" t="s">
        <v>236</v>
      </c>
      <c r="F234" s="65">
        <v>200</v>
      </c>
      <c r="G234" s="27" t="s">
        <v>141</v>
      </c>
      <c r="H234" s="27" t="s">
        <v>140</v>
      </c>
      <c r="I234" s="31">
        <f t="shared" si="125"/>
        <v>0</v>
      </c>
      <c r="J234" s="31">
        <f t="shared" si="125"/>
        <v>0</v>
      </c>
      <c r="K234" s="31">
        <f t="shared" si="125"/>
        <v>0</v>
      </c>
      <c r="L234" s="31">
        <f t="shared" si="125"/>
        <v>0</v>
      </c>
      <c r="M234" s="31">
        <f t="shared" si="125"/>
        <v>0</v>
      </c>
      <c r="N234" s="31">
        <f t="shared" si="125"/>
        <v>0</v>
      </c>
      <c r="O234" s="31">
        <f t="shared" si="125"/>
        <v>0</v>
      </c>
      <c r="P234" s="29">
        <f t="shared" si="125"/>
        <v>0</v>
      </c>
      <c r="Q234" s="29">
        <f t="shared" si="125"/>
        <v>0</v>
      </c>
    </row>
    <row r="235" spans="1:17" ht="13.6" hidden="1" x14ac:dyDescent="0.25">
      <c r="A235" s="25" t="s">
        <v>45</v>
      </c>
      <c r="B235" s="53" t="s">
        <v>38</v>
      </c>
      <c r="C235" s="27" t="s">
        <v>141</v>
      </c>
      <c r="D235" s="27" t="s">
        <v>140</v>
      </c>
      <c r="E235" s="26" t="s">
        <v>236</v>
      </c>
      <c r="F235" s="65">
        <v>240</v>
      </c>
      <c r="G235" s="27" t="s">
        <v>141</v>
      </c>
      <c r="H235" s="27" t="s">
        <v>140</v>
      </c>
      <c r="I235" s="31">
        <f>+J235+K235</f>
        <v>0</v>
      </c>
      <c r="J235" s="31"/>
      <c r="K235" s="31"/>
      <c r="L235" s="31">
        <f>+M235+N235</f>
        <v>0</v>
      </c>
      <c r="M235" s="31"/>
      <c r="N235" s="31"/>
      <c r="O235" s="31">
        <f>+P235+Q235</f>
        <v>0</v>
      </c>
      <c r="P235" s="29"/>
      <c r="Q235" s="29"/>
    </row>
    <row r="236" spans="1:17" ht="25.85" hidden="1" x14ac:dyDescent="0.2">
      <c r="A236" s="49" t="s">
        <v>237</v>
      </c>
      <c r="B236" s="50" t="s">
        <v>38</v>
      </c>
      <c r="C236" s="19" t="s">
        <v>141</v>
      </c>
      <c r="D236" s="19" t="s">
        <v>140</v>
      </c>
      <c r="E236" s="4" t="s">
        <v>238</v>
      </c>
      <c r="F236" s="71"/>
      <c r="G236" s="19" t="s">
        <v>141</v>
      </c>
      <c r="H236" s="19" t="s">
        <v>140</v>
      </c>
      <c r="I236" s="23">
        <f t="shared" ref="I236:Q236" si="126">+I237+I239+I241</f>
        <v>0</v>
      </c>
      <c r="J236" s="23">
        <f t="shared" si="126"/>
        <v>0</v>
      </c>
      <c r="K236" s="23">
        <f t="shared" si="126"/>
        <v>0</v>
      </c>
      <c r="L236" s="23">
        <f t="shared" si="126"/>
        <v>0</v>
      </c>
      <c r="M236" s="23">
        <f t="shared" si="126"/>
        <v>0</v>
      </c>
      <c r="N236" s="23">
        <f t="shared" si="126"/>
        <v>0</v>
      </c>
      <c r="O236" s="23">
        <f t="shared" si="126"/>
        <v>0</v>
      </c>
      <c r="P236" s="24">
        <f t="shared" si="126"/>
        <v>0</v>
      </c>
      <c r="Q236" s="24">
        <f t="shared" si="126"/>
        <v>0</v>
      </c>
    </row>
    <row r="237" spans="1:17" ht="40.75" hidden="1" x14ac:dyDescent="0.25">
      <c r="A237" s="36" t="s">
        <v>33</v>
      </c>
      <c r="B237" s="53" t="s">
        <v>38</v>
      </c>
      <c r="C237" s="27" t="s">
        <v>141</v>
      </c>
      <c r="D237" s="27" t="s">
        <v>140</v>
      </c>
      <c r="E237" s="26" t="s">
        <v>238</v>
      </c>
      <c r="F237" s="65">
        <v>100</v>
      </c>
      <c r="G237" s="27" t="s">
        <v>141</v>
      </c>
      <c r="H237" s="27" t="s">
        <v>140</v>
      </c>
      <c r="I237" s="31">
        <f t="shared" ref="I237:Q237" si="127">+I238</f>
        <v>0</v>
      </c>
      <c r="J237" s="31">
        <f t="shared" si="127"/>
        <v>0</v>
      </c>
      <c r="K237" s="31">
        <f t="shared" si="127"/>
        <v>0</v>
      </c>
      <c r="L237" s="31">
        <f t="shared" si="127"/>
        <v>0</v>
      </c>
      <c r="M237" s="31">
        <f t="shared" si="127"/>
        <v>0</v>
      </c>
      <c r="N237" s="31">
        <f t="shared" si="127"/>
        <v>0</v>
      </c>
      <c r="O237" s="31">
        <f t="shared" si="127"/>
        <v>0</v>
      </c>
      <c r="P237" s="29">
        <f t="shared" si="127"/>
        <v>0</v>
      </c>
      <c r="Q237" s="29">
        <f t="shared" si="127"/>
        <v>0</v>
      </c>
    </row>
    <row r="238" spans="1:17" ht="13.6" hidden="1" x14ac:dyDescent="0.25">
      <c r="A238" s="36" t="s">
        <v>70</v>
      </c>
      <c r="B238" s="53" t="s">
        <v>38</v>
      </c>
      <c r="C238" s="27" t="s">
        <v>141</v>
      </c>
      <c r="D238" s="27" t="s">
        <v>140</v>
      </c>
      <c r="E238" s="26" t="s">
        <v>238</v>
      </c>
      <c r="F238" s="65">
        <v>110</v>
      </c>
      <c r="G238" s="27" t="s">
        <v>141</v>
      </c>
      <c r="H238" s="27" t="s">
        <v>140</v>
      </c>
      <c r="I238" s="31">
        <f>+J238+K238</f>
        <v>0</v>
      </c>
      <c r="J238" s="31"/>
      <c r="K238" s="31"/>
      <c r="L238" s="31">
        <f>+M238+N238</f>
        <v>0</v>
      </c>
      <c r="M238" s="31"/>
      <c r="N238" s="31"/>
      <c r="O238" s="31">
        <f>+P238+Q238</f>
        <v>0</v>
      </c>
      <c r="P238" s="29"/>
      <c r="Q238" s="29"/>
    </row>
    <row r="239" spans="1:17" ht="13.6" hidden="1" x14ac:dyDescent="0.25">
      <c r="A239" s="25" t="s">
        <v>25</v>
      </c>
      <c r="B239" s="53" t="s">
        <v>38</v>
      </c>
      <c r="C239" s="27" t="s">
        <v>141</v>
      </c>
      <c r="D239" s="27" t="s">
        <v>140</v>
      </c>
      <c r="E239" s="26" t="s">
        <v>238</v>
      </c>
      <c r="F239" s="65">
        <v>200</v>
      </c>
      <c r="G239" s="27" t="s">
        <v>141</v>
      </c>
      <c r="H239" s="27" t="s">
        <v>140</v>
      </c>
      <c r="I239" s="31">
        <f t="shared" ref="I239:Q239" si="128">+I240</f>
        <v>0</v>
      </c>
      <c r="J239" s="31">
        <f t="shared" si="128"/>
        <v>0</v>
      </c>
      <c r="K239" s="31">
        <f t="shared" si="128"/>
        <v>0</v>
      </c>
      <c r="L239" s="31">
        <f t="shared" si="128"/>
        <v>0</v>
      </c>
      <c r="M239" s="31">
        <f t="shared" si="128"/>
        <v>0</v>
      </c>
      <c r="N239" s="31">
        <f t="shared" si="128"/>
        <v>0</v>
      </c>
      <c r="O239" s="31">
        <f t="shared" si="128"/>
        <v>0</v>
      </c>
      <c r="P239" s="29">
        <f t="shared" si="128"/>
        <v>0</v>
      </c>
      <c r="Q239" s="29">
        <f t="shared" si="128"/>
        <v>0</v>
      </c>
    </row>
    <row r="240" spans="1:17" ht="13.6" hidden="1" x14ac:dyDescent="0.25">
      <c r="A240" s="25" t="s">
        <v>45</v>
      </c>
      <c r="B240" s="53" t="s">
        <v>38</v>
      </c>
      <c r="C240" s="27" t="s">
        <v>141</v>
      </c>
      <c r="D240" s="27" t="s">
        <v>140</v>
      </c>
      <c r="E240" s="26" t="s">
        <v>238</v>
      </c>
      <c r="F240" s="65">
        <v>240</v>
      </c>
      <c r="G240" s="27" t="s">
        <v>141</v>
      </c>
      <c r="H240" s="27" t="s">
        <v>140</v>
      </c>
      <c r="I240" s="31">
        <f>+J240+K240</f>
        <v>0</v>
      </c>
      <c r="J240" s="31"/>
      <c r="K240" s="31"/>
      <c r="L240" s="31">
        <f>+M240+N240</f>
        <v>0</v>
      </c>
      <c r="M240" s="31"/>
      <c r="N240" s="31"/>
      <c r="O240" s="31">
        <f>+P240+Q240</f>
        <v>0</v>
      </c>
      <c r="P240" s="29"/>
      <c r="Q240" s="29"/>
    </row>
    <row r="241" spans="1:17" ht="13.6" hidden="1" x14ac:dyDescent="0.25">
      <c r="A241" s="56" t="s">
        <v>19</v>
      </c>
      <c r="B241" s="53" t="s">
        <v>38</v>
      </c>
      <c r="C241" s="27" t="s">
        <v>141</v>
      </c>
      <c r="D241" s="27" t="s">
        <v>140</v>
      </c>
      <c r="E241" s="26" t="s">
        <v>238</v>
      </c>
      <c r="F241" s="65">
        <v>800</v>
      </c>
      <c r="G241" s="27" t="s">
        <v>141</v>
      </c>
      <c r="H241" s="27" t="s">
        <v>140</v>
      </c>
      <c r="I241" s="31">
        <f t="shared" ref="I241:Q241" si="129">+I242</f>
        <v>0</v>
      </c>
      <c r="J241" s="31">
        <f t="shared" si="129"/>
        <v>0</v>
      </c>
      <c r="K241" s="31">
        <f t="shared" si="129"/>
        <v>0</v>
      </c>
      <c r="L241" s="31">
        <f t="shared" si="129"/>
        <v>0</v>
      </c>
      <c r="M241" s="31">
        <f t="shared" si="129"/>
        <v>0</v>
      </c>
      <c r="N241" s="31">
        <f t="shared" si="129"/>
        <v>0</v>
      </c>
      <c r="O241" s="31">
        <f t="shared" si="129"/>
        <v>0</v>
      </c>
      <c r="P241" s="29">
        <f t="shared" si="129"/>
        <v>0</v>
      </c>
      <c r="Q241" s="29">
        <f t="shared" si="129"/>
        <v>0</v>
      </c>
    </row>
    <row r="242" spans="1:17" ht="13.6" hidden="1" x14ac:dyDescent="0.25">
      <c r="A242" s="25" t="s">
        <v>72</v>
      </c>
      <c r="B242" s="53" t="s">
        <v>38</v>
      </c>
      <c r="C242" s="27" t="s">
        <v>141</v>
      </c>
      <c r="D242" s="27" t="s">
        <v>140</v>
      </c>
      <c r="E242" s="26" t="s">
        <v>238</v>
      </c>
      <c r="F242" s="65">
        <v>850</v>
      </c>
      <c r="G242" s="27" t="s">
        <v>141</v>
      </c>
      <c r="H242" s="27" t="s">
        <v>140</v>
      </c>
      <c r="I242" s="31">
        <f>+J242+K242</f>
        <v>0</v>
      </c>
      <c r="J242" s="31"/>
      <c r="K242" s="31"/>
      <c r="L242" s="31">
        <f>+M242+N242</f>
        <v>0</v>
      </c>
      <c r="M242" s="31"/>
      <c r="N242" s="31"/>
      <c r="O242" s="31">
        <f>+P242+Q242</f>
        <v>0</v>
      </c>
      <c r="P242" s="29"/>
      <c r="Q242" s="29"/>
    </row>
    <row r="243" spans="1:17" ht="15.65" hidden="1" x14ac:dyDescent="0.2">
      <c r="A243" s="43" t="s">
        <v>35</v>
      </c>
      <c r="B243" s="50" t="s">
        <v>38</v>
      </c>
      <c r="C243" s="19" t="s">
        <v>141</v>
      </c>
      <c r="D243" s="19" t="s">
        <v>39</v>
      </c>
      <c r="E243" s="4" t="s">
        <v>36</v>
      </c>
      <c r="F243" s="71"/>
      <c r="G243" s="19" t="s">
        <v>141</v>
      </c>
      <c r="H243" s="19" t="s">
        <v>39</v>
      </c>
      <c r="I243" s="23">
        <f t="shared" ref="I243:Q244" si="130">+I244</f>
        <v>0</v>
      </c>
      <c r="J243" s="23">
        <f t="shared" si="130"/>
        <v>0</v>
      </c>
      <c r="K243" s="23">
        <f t="shared" si="130"/>
        <v>0</v>
      </c>
      <c r="L243" s="23">
        <f t="shared" si="130"/>
        <v>0</v>
      </c>
      <c r="M243" s="23">
        <f t="shared" si="130"/>
        <v>0</v>
      </c>
      <c r="N243" s="23">
        <f t="shared" si="130"/>
        <v>0</v>
      </c>
      <c r="O243" s="23">
        <f t="shared" si="130"/>
        <v>0</v>
      </c>
      <c r="P243" s="24">
        <f t="shared" si="130"/>
        <v>0</v>
      </c>
      <c r="Q243" s="24">
        <f t="shared" si="130"/>
        <v>0</v>
      </c>
    </row>
    <row r="244" spans="1:17" ht="40.75" hidden="1" x14ac:dyDescent="0.25">
      <c r="A244" s="36" t="s">
        <v>33</v>
      </c>
      <c r="B244" s="53" t="s">
        <v>38</v>
      </c>
      <c r="C244" s="27" t="s">
        <v>141</v>
      </c>
      <c r="D244" s="27" t="s">
        <v>39</v>
      </c>
      <c r="E244" s="26" t="s">
        <v>36</v>
      </c>
      <c r="F244" s="65">
        <v>100</v>
      </c>
      <c r="G244" s="27" t="s">
        <v>141</v>
      </c>
      <c r="H244" s="27" t="s">
        <v>39</v>
      </c>
      <c r="I244" s="31">
        <f t="shared" si="130"/>
        <v>0</v>
      </c>
      <c r="J244" s="31">
        <f t="shared" si="130"/>
        <v>0</v>
      </c>
      <c r="K244" s="31">
        <f t="shared" si="130"/>
        <v>0</v>
      </c>
      <c r="L244" s="31">
        <f t="shared" si="130"/>
        <v>0</v>
      </c>
      <c r="M244" s="31">
        <f t="shared" si="130"/>
        <v>0</v>
      </c>
      <c r="N244" s="31">
        <f t="shared" si="130"/>
        <v>0</v>
      </c>
      <c r="O244" s="31">
        <f t="shared" si="130"/>
        <v>0</v>
      </c>
      <c r="P244" s="32">
        <f t="shared" si="130"/>
        <v>0</v>
      </c>
      <c r="Q244" s="32">
        <f t="shared" si="130"/>
        <v>0</v>
      </c>
    </row>
    <row r="245" spans="1:17" ht="13.6" hidden="1" x14ac:dyDescent="0.25">
      <c r="A245" s="36" t="s">
        <v>216</v>
      </c>
      <c r="B245" s="53" t="s">
        <v>38</v>
      </c>
      <c r="C245" s="27" t="s">
        <v>141</v>
      </c>
      <c r="D245" s="27" t="s">
        <v>39</v>
      </c>
      <c r="E245" s="26" t="s">
        <v>36</v>
      </c>
      <c r="F245" s="65">
        <v>110</v>
      </c>
      <c r="G245" s="27" t="s">
        <v>141</v>
      </c>
      <c r="H245" s="27" t="s">
        <v>39</v>
      </c>
      <c r="I245" s="31">
        <f>+J245+K245</f>
        <v>0</v>
      </c>
      <c r="J245" s="31"/>
      <c r="K245" s="31"/>
      <c r="L245" s="31">
        <f>+M245+N245</f>
        <v>0</v>
      </c>
      <c r="M245" s="31"/>
      <c r="N245" s="31"/>
      <c r="O245" s="31">
        <f>+P245+Q245</f>
        <v>0</v>
      </c>
      <c r="P245" s="32"/>
      <c r="Q245" s="32"/>
    </row>
    <row r="246" spans="1:17" hidden="1" x14ac:dyDescent="0.2">
      <c r="A246" s="18" t="s">
        <v>239</v>
      </c>
      <c r="B246" s="50" t="s">
        <v>38</v>
      </c>
      <c r="C246" s="19" t="s">
        <v>141</v>
      </c>
      <c r="D246" s="19" t="s">
        <v>140</v>
      </c>
      <c r="E246" s="4"/>
      <c r="F246" s="40"/>
      <c r="G246" s="19" t="s">
        <v>141</v>
      </c>
      <c r="H246" s="19" t="s">
        <v>140</v>
      </c>
      <c r="I246" s="23">
        <f t="shared" ref="I246:Q247" si="131">+I247</f>
        <v>0</v>
      </c>
      <c r="J246" s="23">
        <f t="shared" si="131"/>
        <v>0</v>
      </c>
      <c r="K246" s="23">
        <f t="shared" si="131"/>
        <v>0</v>
      </c>
      <c r="L246" s="23">
        <f t="shared" si="131"/>
        <v>0</v>
      </c>
      <c r="M246" s="23">
        <f t="shared" si="131"/>
        <v>0</v>
      </c>
      <c r="N246" s="23">
        <f t="shared" si="131"/>
        <v>0</v>
      </c>
      <c r="O246" s="23">
        <f t="shared" si="131"/>
        <v>0</v>
      </c>
      <c r="P246" s="24">
        <f t="shared" si="131"/>
        <v>0</v>
      </c>
      <c r="Q246" s="24">
        <f t="shared" si="131"/>
        <v>0</v>
      </c>
    </row>
    <row r="247" spans="1:17" ht="38.75" hidden="1" x14ac:dyDescent="0.25">
      <c r="A247" s="49" t="s">
        <v>240</v>
      </c>
      <c r="B247" s="50" t="s">
        <v>38</v>
      </c>
      <c r="C247" s="19" t="s">
        <v>141</v>
      </c>
      <c r="D247" s="19" t="s">
        <v>140</v>
      </c>
      <c r="E247" s="4" t="s">
        <v>218</v>
      </c>
      <c r="F247" s="42"/>
      <c r="G247" s="19" t="s">
        <v>141</v>
      </c>
      <c r="H247" s="19" t="s">
        <v>140</v>
      </c>
      <c r="I247" s="31">
        <f t="shared" si="131"/>
        <v>0</v>
      </c>
      <c r="J247" s="31">
        <f t="shared" si="131"/>
        <v>0</v>
      </c>
      <c r="K247" s="31">
        <f t="shared" si="131"/>
        <v>0</v>
      </c>
      <c r="L247" s="31">
        <f t="shared" si="131"/>
        <v>0</v>
      </c>
      <c r="M247" s="31">
        <f t="shared" si="131"/>
        <v>0</v>
      </c>
      <c r="N247" s="31">
        <f t="shared" si="131"/>
        <v>0</v>
      </c>
      <c r="O247" s="31">
        <f t="shared" si="131"/>
        <v>0</v>
      </c>
      <c r="P247" s="32">
        <f t="shared" si="131"/>
        <v>0</v>
      </c>
      <c r="Q247" s="32">
        <f t="shared" si="131"/>
        <v>0</v>
      </c>
    </row>
    <row r="248" spans="1:17" ht="38.75" hidden="1" x14ac:dyDescent="0.25">
      <c r="A248" s="49" t="s">
        <v>241</v>
      </c>
      <c r="B248" s="50" t="s">
        <v>38</v>
      </c>
      <c r="C248" s="19" t="s">
        <v>141</v>
      </c>
      <c r="D248" s="19" t="s">
        <v>140</v>
      </c>
      <c r="E248" s="4" t="s">
        <v>220</v>
      </c>
      <c r="F248" s="42"/>
      <c r="G248" s="19" t="s">
        <v>141</v>
      </c>
      <c r="H248" s="19" t="s">
        <v>140</v>
      </c>
      <c r="I248" s="31">
        <f t="shared" ref="I248:Q248" si="132">+I249+I254</f>
        <v>0</v>
      </c>
      <c r="J248" s="31">
        <f t="shared" si="132"/>
        <v>0</v>
      </c>
      <c r="K248" s="31">
        <f t="shared" si="132"/>
        <v>0</v>
      </c>
      <c r="L248" s="31">
        <f t="shared" si="132"/>
        <v>0</v>
      </c>
      <c r="M248" s="31">
        <f t="shared" si="132"/>
        <v>0</v>
      </c>
      <c r="N248" s="31">
        <f t="shared" si="132"/>
        <v>0</v>
      </c>
      <c r="O248" s="31">
        <f t="shared" si="132"/>
        <v>0</v>
      </c>
      <c r="P248" s="32">
        <f t="shared" si="132"/>
        <v>0</v>
      </c>
      <c r="Q248" s="32">
        <f t="shared" si="132"/>
        <v>0</v>
      </c>
    </row>
    <row r="249" spans="1:17" ht="77.45" hidden="1" x14ac:dyDescent="0.2">
      <c r="A249" s="18" t="s">
        <v>242</v>
      </c>
      <c r="B249" s="50" t="s">
        <v>38</v>
      </c>
      <c r="C249" s="19" t="s">
        <v>141</v>
      </c>
      <c r="D249" s="19" t="s">
        <v>140</v>
      </c>
      <c r="E249" s="4" t="s">
        <v>243</v>
      </c>
      <c r="F249" s="40"/>
      <c r="G249" s="19" t="s">
        <v>141</v>
      </c>
      <c r="H249" s="19" t="s">
        <v>140</v>
      </c>
      <c r="I249" s="23">
        <f t="shared" ref="I249:Q249" si="133">+I250+I252</f>
        <v>0</v>
      </c>
      <c r="J249" s="23">
        <f t="shared" si="133"/>
        <v>0</v>
      </c>
      <c r="K249" s="23">
        <f t="shared" si="133"/>
        <v>0</v>
      </c>
      <c r="L249" s="23">
        <f t="shared" si="133"/>
        <v>0</v>
      </c>
      <c r="M249" s="23">
        <f t="shared" si="133"/>
        <v>0</v>
      </c>
      <c r="N249" s="23">
        <f t="shared" si="133"/>
        <v>0</v>
      </c>
      <c r="O249" s="23">
        <f t="shared" si="133"/>
        <v>0</v>
      </c>
      <c r="P249" s="24">
        <f t="shared" si="133"/>
        <v>0</v>
      </c>
      <c r="Q249" s="24">
        <f t="shared" si="133"/>
        <v>0</v>
      </c>
    </row>
    <row r="250" spans="1:17" ht="13.6" hidden="1" x14ac:dyDescent="0.25">
      <c r="A250" s="25" t="s">
        <v>25</v>
      </c>
      <c r="B250" s="53" t="s">
        <v>38</v>
      </c>
      <c r="C250" s="27" t="s">
        <v>141</v>
      </c>
      <c r="D250" s="27" t="s">
        <v>140</v>
      </c>
      <c r="E250" s="26" t="s">
        <v>243</v>
      </c>
      <c r="F250" s="42">
        <v>200</v>
      </c>
      <c r="G250" s="27" t="s">
        <v>141</v>
      </c>
      <c r="H250" s="27" t="s">
        <v>140</v>
      </c>
      <c r="I250" s="31">
        <f t="shared" ref="I250:Q250" si="134">+I251</f>
        <v>0</v>
      </c>
      <c r="J250" s="31">
        <f t="shared" si="134"/>
        <v>0</v>
      </c>
      <c r="K250" s="31">
        <f t="shared" si="134"/>
        <v>0</v>
      </c>
      <c r="L250" s="31">
        <f t="shared" si="134"/>
        <v>0</v>
      </c>
      <c r="M250" s="31">
        <f t="shared" si="134"/>
        <v>0</v>
      </c>
      <c r="N250" s="31">
        <f t="shared" si="134"/>
        <v>0</v>
      </c>
      <c r="O250" s="31">
        <f t="shared" si="134"/>
        <v>0</v>
      </c>
      <c r="P250" s="32">
        <f t="shared" si="134"/>
        <v>0</v>
      </c>
      <c r="Q250" s="32">
        <f t="shared" si="134"/>
        <v>0</v>
      </c>
    </row>
    <row r="251" spans="1:17" ht="13.6" hidden="1" x14ac:dyDescent="0.25">
      <c r="A251" s="25" t="s">
        <v>45</v>
      </c>
      <c r="B251" s="53" t="s">
        <v>38</v>
      </c>
      <c r="C251" s="27" t="s">
        <v>141</v>
      </c>
      <c r="D251" s="27" t="s">
        <v>140</v>
      </c>
      <c r="E251" s="26" t="s">
        <v>243</v>
      </c>
      <c r="F251" s="42">
        <v>240</v>
      </c>
      <c r="G251" s="27" t="s">
        <v>141</v>
      </c>
      <c r="H251" s="27" t="s">
        <v>140</v>
      </c>
      <c r="I251" s="31">
        <f>+J251+K251</f>
        <v>0</v>
      </c>
      <c r="J251" s="31"/>
      <c r="K251" s="31">
        <f>2697-2697</f>
        <v>0</v>
      </c>
      <c r="L251" s="31">
        <f>+M251+N251</f>
        <v>0</v>
      </c>
      <c r="M251" s="31"/>
      <c r="N251" s="31">
        <f>2697-2697</f>
        <v>0</v>
      </c>
      <c r="O251" s="31">
        <f>+P251+Q251</f>
        <v>0</v>
      </c>
      <c r="P251" s="32"/>
      <c r="Q251" s="32">
        <f>2697-2697</f>
        <v>0</v>
      </c>
    </row>
    <row r="252" spans="1:17" ht="13.6" hidden="1" x14ac:dyDescent="0.25">
      <c r="A252" s="25" t="s">
        <v>46</v>
      </c>
      <c r="B252" s="53" t="s">
        <v>38</v>
      </c>
      <c r="C252" s="27" t="s">
        <v>141</v>
      </c>
      <c r="D252" s="27" t="s">
        <v>140</v>
      </c>
      <c r="E252" s="26" t="s">
        <v>243</v>
      </c>
      <c r="F252" s="42">
        <v>500</v>
      </c>
      <c r="G252" s="27" t="s">
        <v>141</v>
      </c>
      <c r="H252" s="27" t="s">
        <v>140</v>
      </c>
      <c r="I252" s="31">
        <f t="shared" ref="I252:Q252" si="135">+I253</f>
        <v>0</v>
      </c>
      <c r="J252" s="31">
        <f t="shared" si="135"/>
        <v>0</v>
      </c>
      <c r="K252" s="31">
        <f t="shared" si="135"/>
        <v>0</v>
      </c>
      <c r="L252" s="31">
        <f t="shared" si="135"/>
        <v>0</v>
      </c>
      <c r="M252" s="31">
        <f t="shared" si="135"/>
        <v>0</v>
      </c>
      <c r="N252" s="31">
        <f t="shared" si="135"/>
        <v>0</v>
      </c>
      <c r="O252" s="31">
        <f t="shared" si="135"/>
        <v>0</v>
      </c>
      <c r="P252" s="32">
        <f t="shared" si="135"/>
        <v>0</v>
      </c>
      <c r="Q252" s="32">
        <f t="shared" si="135"/>
        <v>0</v>
      </c>
    </row>
    <row r="253" spans="1:17" ht="13.6" hidden="1" x14ac:dyDescent="0.25">
      <c r="A253" s="36" t="s">
        <v>52</v>
      </c>
      <c r="B253" s="53" t="s">
        <v>38</v>
      </c>
      <c r="C253" s="27" t="s">
        <v>141</v>
      </c>
      <c r="D253" s="27" t="s">
        <v>140</v>
      </c>
      <c r="E253" s="26" t="s">
        <v>243</v>
      </c>
      <c r="F253" s="42">
        <v>540</v>
      </c>
      <c r="G253" s="27" t="s">
        <v>141</v>
      </c>
      <c r="H253" s="27" t="s">
        <v>140</v>
      </c>
      <c r="I253" s="31">
        <f>+J253+K253</f>
        <v>0</v>
      </c>
      <c r="J253" s="31"/>
      <c r="K253" s="31"/>
      <c r="L253" s="31">
        <f>+M253+N253</f>
        <v>0</v>
      </c>
      <c r="M253" s="31"/>
      <c r="N253" s="31"/>
      <c r="O253" s="31">
        <f>+P253+Q253</f>
        <v>0</v>
      </c>
      <c r="P253" s="32"/>
      <c r="Q253" s="32"/>
    </row>
    <row r="254" spans="1:17" ht="77.45" hidden="1" x14ac:dyDescent="0.2">
      <c r="A254" s="49" t="s">
        <v>244</v>
      </c>
      <c r="B254" s="50" t="s">
        <v>38</v>
      </c>
      <c r="C254" s="19" t="s">
        <v>141</v>
      </c>
      <c r="D254" s="19" t="s">
        <v>140</v>
      </c>
      <c r="E254" s="4" t="s">
        <v>245</v>
      </c>
      <c r="F254" s="40"/>
      <c r="G254" s="19" t="s">
        <v>141</v>
      </c>
      <c r="H254" s="19" t="s">
        <v>140</v>
      </c>
      <c r="I254" s="23">
        <f t="shared" ref="I254:Q255" si="136">+I255</f>
        <v>0</v>
      </c>
      <c r="J254" s="23">
        <f t="shared" si="136"/>
        <v>0</v>
      </c>
      <c r="K254" s="23">
        <f t="shared" si="136"/>
        <v>0</v>
      </c>
      <c r="L254" s="23">
        <f t="shared" si="136"/>
        <v>0</v>
      </c>
      <c r="M254" s="23">
        <f t="shared" si="136"/>
        <v>0</v>
      </c>
      <c r="N254" s="23">
        <f t="shared" si="136"/>
        <v>0</v>
      </c>
      <c r="O254" s="23">
        <f t="shared" si="136"/>
        <v>0</v>
      </c>
      <c r="P254" s="24">
        <f t="shared" si="136"/>
        <v>0</v>
      </c>
      <c r="Q254" s="24">
        <f t="shared" si="136"/>
        <v>0</v>
      </c>
    </row>
    <row r="255" spans="1:17" ht="13.6" hidden="1" x14ac:dyDescent="0.25">
      <c r="A255" s="25" t="s">
        <v>25</v>
      </c>
      <c r="B255" s="53" t="s">
        <v>38</v>
      </c>
      <c r="C255" s="27" t="s">
        <v>141</v>
      </c>
      <c r="D255" s="27" t="s">
        <v>140</v>
      </c>
      <c r="E255" s="26" t="s">
        <v>245</v>
      </c>
      <c r="F255" s="42">
        <v>200</v>
      </c>
      <c r="G255" s="27" t="s">
        <v>141</v>
      </c>
      <c r="H255" s="27" t="s">
        <v>140</v>
      </c>
      <c r="I255" s="31">
        <f t="shared" si="136"/>
        <v>0</v>
      </c>
      <c r="J255" s="31">
        <f t="shared" si="136"/>
        <v>0</v>
      </c>
      <c r="K255" s="31">
        <f t="shared" si="136"/>
        <v>0</v>
      </c>
      <c r="L255" s="31">
        <f t="shared" si="136"/>
        <v>0</v>
      </c>
      <c r="M255" s="31">
        <f t="shared" si="136"/>
        <v>0</v>
      </c>
      <c r="N255" s="31">
        <f t="shared" si="136"/>
        <v>0</v>
      </c>
      <c r="O255" s="31">
        <f t="shared" si="136"/>
        <v>0</v>
      </c>
      <c r="P255" s="32">
        <f t="shared" si="136"/>
        <v>0</v>
      </c>
      <c r="Q255" s="32">
        <f t="shared" si="136"/>
        <v>0</v>
      </c>
    </row>
    <row r="256" spans="1:17" ht="13.6" hidden="1" x14ac:dyDescent="0.25">
      <c r="A256" s="25" t="s">
        <v>45</v>
      </c>
      <c r="B256" s="53" t="s">
        <v>38</v>
      </c>
      <c r="C256" s="27" t="s">
        <v>141</v>
      </c>
      <c r="D256" s="27" t="s">
        <v>140</v>
      </c>
      <c r="E256" s="26" t="s">
        <v>245</v>
      </c>
      <c r="F256" s="42">
        <v>240</v>
      </c>
      <c r="G256" s="27" t="s">
        <v>141</v>
      </c>
      <c r="H256" s="27" t="s">
        <v>140</v>
      </c>
      <c r="I256" s="31">
        <f>+J256+K256</f>
        <v>0</v>
      </c>
      <c r="J256" s="31"/>
      <c r="K256" s="31"/>
      <c r="L256" s="31">
        <f>+M256+N256</f>
        <v>0</v>
      </c>
      <c r="M256" s="31">
        <f>142-142</f>
        <v>0</v>
      </c>
      <c r="N256" s="31"/>
      <c r="O256" s="31">
        <f>+P256+Q256</f>
        <v>0</v>
      </c>
      <c r="P256" s="32"/>
      <c r="Q256" s="32"/>
    </row>
    <row r="257" spans="1:17" ht="25.85" x14ac:dyDescent="0.2">
      <c r="A257" s="18" t="s">
        <v>246</v>
      </c>
      <c r="B257" s="50" t="s">
        <v>38</v>
      </c>
      <c r="C257" s="19" t="s">
        <v>141</v>
      </c>
      <c r="D257" s="19" t="s">
        <v>140</v>
      </c>
      <c r="E257" s="4" t="s">
        <v>247</v>
      </c>
      <c r="F257" s="40"/>
      <c r="G257" s="19"/>
      <c r="H257" s="19"/>
      <c r="I257" s="23">
        <f>+I258+I261+I264+I271</f>
        <v>20281.2</v>
      </c>
      <c r="J257" s="23">
        <f t="shared" ref="J257:Q257" si="137">+J258+J261+J264+J271</f>
        <v>20281.2</v>
      </c>
      <c r="K257" s="23">
        <f t="shared" si="137"/>
        <v>0</v>
      </c>
      <c r="L257" s="23">
        <f t="shared" si="137"/>
        <v>17888.899999999998</v>
      </c>
      <c r="M257" s="23">
        <f t="shared" si="137"/>
        <v>17888.899999999998</v>
      </c>
      <c r="N257" s="23">
        <f t="shared" si="137"/>
        <v>0</v>
      </c>
      <c r="O257" s="23">
        <f t="shared" si="137"/>
        <v>18262.099999999999</v>
      </c>
      <c r="P257" s="23">
        <f t="shared" si="137"/>
        <v>18262.099999999999</v>
      </c>
      <c r="Q257" s="23">
        <f t="shared" si="137"/>
        <v>0</v>
      </c>
    </row>
    <row r="258" spans="1:17" x14ac:dyDescent="0.2">
      <c r="A258" s="18" t="s">
        <v>248</v>
      </c>
      <c r="B258" s="50" t="s">
        <v>38</v>
      </c>
      <c r="C258" s="19" t="s">
        <v>141</v>
      </c>
      <c r="D258" s="19" t="s">
        <v>140</v>
      </c>
      <c r="E258" s="4" t="s">
        <v>249</v>
      </c>
      <c r="F258" s="40"/>
      <c r="G258" s="19"/>
      <c r="H258" s="19"/>
      <c r="I258" s="23">
        <f t="shared" ref="I258:Q259" si="138">+I259</f>
        <v>5</v>
      </c>
      <c r="J258" s="23">
        <f t="shared" si="138"/>
        <v>5</v>
      </c>
      <c r="K258" s="23">
        <f t="shared" si="138"/>
        <v>0</v>
      </c>
      <c r="L258" s="23">
        <f t="shared" si="138"/>
        <v>5</v>
      </c>
      <c r="M258" s="23">
        <f t="shared" si="138"/>
        <v>5</v>
      </c>
      <c r="N258" s="23">
        <f t="shared" si="138"/>
        <v>0</v>
      </c>
      <c r="O258" s="23">
        <f t="shared" si="138"/>
        <v>5</v>
      </c>
      <c r="P258" s="21">
        <f t="shared" si="138"/>
        <v>5</v>
      </c>
      <c r="Q258" s="21">
        <f t="shared" si="138"/>
        <v>0</v>
      </c>
    </row>
    <row r="259" spans="1:17" ht="13.6" x14ac:dyDescent="0.25">
      <c r="A259" s="25" t="s">
        <v>25</v>
      </c>
      <c r="B259" s="53" t="s">
        <v>38</v>
      </c>
      <c r="C259" s="27" t="s">
        <v>141</v>
      </c>
      <c r="D259" s="27" t="s">
        <v>140</v>
      </c>
      <c r="E259" s="26" t="s">
        <v>249</v>
      </c>
      <c r="F259" s="42">
        <v>200</v>
      </c>
      <c r="G259" s="27"/>
      <c r="H259" s="27"/>
      <c r="I259" s="31">
        <f t="shared" si="138"/>
        <v>5</v>
      </c>
      <c r="J259" s="31">
        <f t="shared" si="138"/>
        <v>5</v>
      </c>
      <c r="K259" s="31">
        <f t="shared" si="138"/>
        <v>0</v>
      </c>
      <c r="L259" s="31">
        <f t="shared" si="138"/>
        <v>5</v>
      </c>
      <c r="M259" s="31">
        <f t="shared" si="138"/>
        <v>5</v>
      </c>
      <c r="N259" s="31">
        <f t="shared" si="138"/>
        <v>0</v>
      </c>
      <c r="O259" s="31">
        <f t="shared" si="138"/>
        <v>5</v>
      </c>
      <c r="P259" s="29">
        <f t="shared" si="138"/>
        <v>5</v>
      </c>
      <c r="Q259" s="29">
        <f t="shared" si="138"/>
        <v>0</v>
      </c>
    </row>
    <row r="260" spans="1:17" ht="13.6" x14ac:dyDescent="0.25">
      <c r="A260" s="25" t="s">
        <v>45</v>
      </c>
      <c r="B260" s="53" t="s">
        <v>38</v>
      </c>
      <c r="C260" s="27" t="s">
        <v>141</v>
      </c>
      <c r="D260" s="27" t="s">
        <v>140</v>
      </c>
      <c r="E260" s="26" t="s">
        <v>249</v>
      </c>
      <c r="F260" s="42">
        <v>240</v>
      </c>
      <c r="G260" s="27" t="s">
        <v>141</v>
      </c>
      <c r="H260" s="27" t="s">
        <v>140</v>
      </c>
      <c r="I260" s="31">
        <f>+J260+K260</f>
        <v>5</v>
      </c>
      <c r="J260" s="31">
        <v>5</v>
      </c>
      <c r="K260" s="31"/>
      <c r="L260" s="31">
        <f>+M260+N260</f>
        <v>5</v>
      </c>
      <c r="M260" s="31">
        <v>5</v>
      </c>
      <c r="N260" s="31"/>
      <c r="O260" s="31">
        <f>+P260+Q260</f>
        <v>5</v>
      </c>
      <c r="P260" s="29">
        <v>5</v>
      </c>
      <c r="Q260" s="29"/>
    </row>
    <row r="261" spans="1:17" ht="25.85" x14ac:dyDescent="0.2">
      <c r="A261" s="18" t="s">
        <v>250</v>
      </c>
      <c r="B261" s="50" t="s">
        <v>38</v>
      </c>
      <c r="C261" s="19" t="s">
        <v>141</v>
      </c>
      <c r="D261" s="19" t="s">
        <v>140</v>
      </c>
      <c r="E261" s="4" t="s">
        <v>251</v>
      </c>
      <c r="F261" s="40"/>
      <c r="G261" s="19"/>
      <c r="H261" s="19"/>
      <c r="I261" s="23">
        <f t="shared" ref="I261:Q262" si="139">+I262</f>
        <v>160</v>
      </c>
      <c r="J261" s="23">
        <f t="shared" si="139"/>
        <v>160</v>
      </c>
      <c r="K261" s="23">
        <f t="shared" si="139"/>
        <v>0</v>
      </c>
      <c r="L261" s="23">
        <f t="shared" si="139"/>
        <v>160</v>
      </c>
      <c r="M261" s="23">
        <f t="shared" si="139"/>
        <v>160</v>
      </c>
      <c r="N261" s="23">
        <f t="shared" si="139"/>
        <v>0</v>
      </c>
      <c r="O261" s="23">
        <f t="shared" si="139"/>
        <v>160</v>
      </c>
      <c r="P261" s="21">
        <f t="shared" si="139"/>
        <v>160</v>
      </c>
      <c r="Q261" s="21">
        <f t="shared" si="139"/>
        <v>0</v>
      </c>
    </row>
    <row r="262" spans="1:17" ht="13.6" x14ac:dyDescent="0.25">
      <c r="A262" s="25" t="s">
        <v>25</v>
      </c>
      <c r="B262" s="53" t="s">
        <v>38</v>
      </c>
      <c r="C262" s="27" t="s">
        <v>141</v>
      </c>
      <c r="D262" s="27" t="s">
        <v>140</v>
      </c>
      <c r="E262" s="26" t="s">
        <v>251</v>
      </c>
      <c r="F262" s="42">
        <v>200</v>
      </c>
      <c r="G262" s="27"/>
      <c r="H262" s="27"/>
      <c r="I262" s="31">
        <f t="shared" si="139"/>
        <v>160</v>
      </c>
      <c r="J262" s="31">
        <f t="shared" si="139"/>
        <v>160</v>
      </c>
      <c r="K262" s="31">
        <f t="shared" si="139"/>
        <v>0</v>
      </c>
      <c r="L262" s="31">
        <f t="shared" si="139"/>
        <v>160</v>
      </c>
      <c r="M262" s="31">
        <f t="shared" si="139"/>
        <v>160</v>
      </c>
      <c r="N262" s="31">
        <f t="shared" si="139"/>
        <v>0</v>
      </c>
      <c r="O262" s="31">
        <f t="shared" si="139"/>
        <v>160</v>
      </c>
      <c r="P262" s="29">
        <f t="shared" si="139"/>
        <v>160</v>
      </c>
      <c r="Q262" s="29">
        <f t="shared" si="139"/>
        <v>0</v>
      </c>
    </row>
    <row r="263" spans="1:17" ht="13.6" x14ac:dyDescent="0.25">
      <c r="A263" s="56" t="s">
        <v>45</v>
      </c>
      <c r="B263" s="53" t="s">
        <v>38</v>
      </c>
      <c r="C263" s="27" t="s">
        <v>141</v>
      </c>
      <c r="D263" s="27" t="s">
        <v>140</v>
      </c>
      <c r="E263" s="26" t="s">
        <v>251</v>
      </c>
      <c r="F263" s="42">
        <v>240</v>
      </c>
      <c r="G263" s="27" t="s">
        <v>141</v>
      </c>
      <c r="H263" s="27" t="s">
        <v>140</v>
      </c>
      <c r="I263" s="31">
        <f>+J263+K263</f>
        <v>160</v>
      </c>
      <c r="J263" s="31">
        <v>160</v>
      </c>
      <c r="K263" s="31"/>
      <c r="L263" s="31">
        <f>+M263+N263</f>
        <v>160</v>
      </c>
      <c r="M263" s="31">
        <v>160</v>
      </c>
      <c r="N263" s="31"/>
      <c r="O263" s="31">
        <f>+P263+Q263</f>
        <v>160</v>
      </c>
      <c r="P263" s="29">
        <v>160</v>
      </c>
      <c r="Q263" s="29"/>
    </row>
    <row r="264" spans="1:17" x14ac:dyDescent="0.2">
      <c r="A264" s="105" t="s">
        <v>252</v>
      </c>
      <c r="B264" s="50" t="s">
        <v>38</v>
      </c>
      <c r="C264" s="19" t="s">
        <v>141</v>
      </c>
      <c r="D264" s="19" t="s">
        <v>140</v>
      </c>
      <c r="E264" s="4" t="s">
        <v>253</v>
      </c>
      <c r="F264" s="40"/>
      <c r="G264" s="19"/>
      <c r="H264" s="19"/>
      <c r="I264" s="23">
        <f>+I269</f>
        <v>2232</v>
      </c>
      <c r="J264" s="23">
        <f t="shared" ref="J264:Q264" si="140">+J269</f>
        <v>2232</v>
      </c>
      <c r="K264" s="23">
        <f t="shared" si="140"/>
        <v>0</v>
      </c>
      <c r="L264" s="23">
        <f t="shared" si="140"/>
        <v>2239.1999999999998</v>
      </c>
      <c r="M264" s="23">
        <f t="shared" si="140"/>
        <v>2239.1999999999998</v>
      </c>
      <c r="N264" s="23">
        <f t="shared" si="140"/>
        <v>0</v>
      </c>
      <c r="O264" s="23">
        <f t="shared" si="140"/>
        <v>2612.4</v>
      </c>
      <c r="P264" s="23">
        <f t="shared" si="140"/>
        <v>2612.4</v>
      </c>
      <c r="Q264" s="23">
        <f t="shared" si="140"/>
        <v>0</v>
      </c>
    </row>
    <row r="265" spans="1:17" ht="13.6" hidden="1" x14ac:dyDescent="0.25">
      <c r="A265" s="80" t="s">
        <v>136</v>
      </c>
      <c r="B265" s="53" t="s">
        <v>38</v>
      </c>
      <c r="C265" s="27" t="s">
        <v>13</v>
      </c>
      <c r="D265" s="27" t="s">
        <v>112</v>
      </c>
      <c r="E265" s="54" t="s">
        <v>254</v>
      </c>
      <c r="F265" s="37" t="s">
        <v>255</v>
      </c>
      <c r="G265" s="27"/>
      <c r="H265" s="27"/>
      <c r="I265" s="31">
        <f>+J265+K265</f>
        <v>0</v>
      </c>
      <c r="J265" s="31"/>
      <c r="K265" s="31"/>
      <c r="L265" s="31">
        <f>+M265+N265</f>
        <v>0</v>
      </c>
      <c r="M265" s="31"/>
      <c r="N265" s="31"/>
      <c r="O265" s="31">
        <f>+P265+Q265</f>
        <v>0</v>
      </c>
      <c r="P265" s="32"/>
      <c r="Q265" s="29"/>
    </row>
    <row r="266" spans="1:17" ht="25.85" hidden="1" x14ac:dyDescent="0.2">
      <c r="A266" s="105" t="s">
        <v>256</v>
      </c>
      <c r="B266" s="50" t="s">
        <v>38</v>
      </c>
      <c r="C266" s="19" t="s">
        <v>13</v>
      </c>
      <c r="D266" s="19" t="s">
        <v>112</v>
      </c>
      <c r="E266" s="51" t="s">
        <v>257</v>
      </c>
      <c r="F266" s="35"/>
      <c r="G266" s="19"/>
      <c r="H266" s="19"/>
      <c r="I266" s="23">
        <f t="shared" ref="I266:Q267" si="141">+I267</f>
        <v>0</v>
      </c>
      <c r="J266" s="23">
        <f t="shared" si="141"/>
        <v>0</v>
      </c>
      <c r="K266" s="23">
        <f t="shared" si="141"/>
        <v>0</v>
      </c>
      <c r="L266" s="23">
        <f t="shared" si="141"/>
        <v>0</v>
      </c>
      <c r="M266" s="23">
        <f t="shared" si="141"/>
        <v>0</v>
      </c>
      <c r="N266" s="23">
        <f t="shared" si="141"/>
        <v>0</v>
      </c>
      <c r="O266" s="23">
        <f t="shared" si="141"/>
        <v>0</v>
      </c>
      <c r="P266" s="21">
        <f t="shared" si="141"/>
        <v>0</v>
      </c>
      <c r="Q266" s="21">
        <f t="shared" si="141"/>
        <v>0</v>
      </c>
    </row>
    <row r="267" spans="1:17" ht="13.6" hidden="1" x14ac:dyDescent="0.25">
      <c r="A267" s="25" t="s">
        <v>25</v>
      </c>
      <c r="B267" s="53" t="s">
        <v>38</v>
      </c>
      <c r="C267" s="27" t="s">
        <v>13</v>
      </c>
      <c r="D267" s="27" t="s">
        <v>112</v>
      </c>
      <c r="E267" s="54" t="s">
        <v>257</v>
      </c>
      <c r="F267" s="37" t="s">
        <v>26</v>
      </c>
      <c r="G267" s="27"/>
      <c r="H267" s="27"/>
      <c r="I267" s="31">
        <f t="shared" si="141"/>
        <v>0</v>
      </c>
      <c r="J267" s="31">
        <f t="shared" si="141"/>
        <v>0</v>
      </c>
      <c r="K267" s="31">
        <f t="shared" si="141"/>
        <v>0</v>
      </c>
      <c r="L267" s="31">
        <f t="shared" si="141"/>
        <v>0</v>
      </c>
      <c r="M267" s="31">
        <f t="shared" si="141"/>
        <v>0</v>
      </c>
      <c r="N267" s="31">
        <f t="shared" si="141"/>
        <v>0</v>
      </c>
      <c r="O267" s="31">
        <f t="shared" si="141"/>
        <v>0</v>
      </c>
      <c r="P267" s="29">
        <f t="shared" si="141"/>
        <v>0</v>
      </c>
      <c r="Q267" s="29">
        <f t="shared" si="141"/>
        <v>0</v>
      </c>
    </row>
    <row r="268" spans="1:17" ht="13.6" hidden="1" x14ac:dyDescent="0.25">
      <c r="A268" s="25" t="s">
        <v>45</v>
      </c>
      <c r="B268" s="53" t="s">
        <v>38</v>
      </c>
      <c r="C268" s="27" t="s">
        <v>13</v>
      </c>
      <c r="D268" s="27" t="s">
        <v>112</v>
      </c>
      <c r="E268" s="54" t="s">
        <v>257</v>
      </c>
      <c r="F268" s="37" t="s">
        <v>28</v>
      </c>
      <c r="G268" s="27"/>
      <c r="H268" s="27"/>
      <c r="I268" s="31">
        <f>+J268+K268</f>
        <v>0</v>
      </c>
      <c r="J268" s="31"/>
      <c r="K268" s="31"/>
      <c r="L268" s="31">
        <f>+M268+N268</f>
        <v>0</v>
      </c>
      <c r="M268" s="31"/>
      <c r="N268" s="31"/>
      <c r="O268" s="31">
        <f>+P268+Q268</f>
        <v>0</v>
      </c>
      <c r="P268" s="29"/>
      <c r="Q268" s="29"/>
    </row>
    <row r="269" spans="1:17" ht="13.6" x14ac:dyDescent="0.25">
      <c r="A269" s="25" t="s">
        <v>25</v>
      </c>
      <c r="B269" s="53" t="s">
        <v>38</v>
      </c>
      <c r="C269" s="27" t="s">
        <v>141</v>
      </c>
      <c r="D269" s="27" t="s">
        <v>140</v>
      </c>
      <c r="E269" s="26" t="s">
        <v>253</v>
      </c>
      <c r="F269" s="42">
        <v>200</v>
      </c>
      <c r="G269" s="27"/>
      <c r="H269" s="27"/>
      <c r="I269" s="31">
        <f t="shared" ref="I269:Q269" si="142">+I270</f>
        <v>2232</v>
      </c>
      <c r="J269" s="31">
        <f t="shared" si="142"/>
        <v>2232</v>
      </c>
      <c r="K269" s="31">
        <f t="shared" si="142"/>
        <v>0</v>
      </c>
      <c r="L269" s="31">
        <f t="shared" si="142"/>
        <v>2239.1999999999998</v>
      </c>
      <c r="M269" s="31">
        <f t="shared" si="142"/>
        <v>2239.1999999999998</v>
      </c>
      <c r="N269" s="31">
        <f t="shared" si="142"/>
        <v>0</v>
      </c>
      <c r="O269" s="31">
        <f t="shared" si="142"/>
        <v>2612.4</v>
      </c>
      <c r="P269" s="29">
        <f t="shared" si="142"/>
        <v>2612.4</v>
      </c>
      <c r="Q269" s="29">
        <f t="shared" si="142"/>
        <v>0</v>
      </c>
    </row>
    <row r="270" spans="1:17" ht="13.6" x14ac:dyDescent="0.25">
      <c r="A270" s="25" t="s">
        <v>45</v>
      </c>
      <c r="B270" s="53" t="s">
        <v>38</v>
      </c>
      <c r="C270" s="27" t="s">
        <v>141</v>
      </c>
      <c r="D270" s="27" t="s">
        <v>140</v>
      </c>
      <c r="E270" s="26" t="s">
        <v>253</v>
      </c>
      <c r="F270" s="42">
        <v>240</v>
      </c>
      <c r="G270" s="27" t="s">
        <v>141</v>
      </c>
      <c r="H270" s="27" t="s">
        <v>140</v>
      </c>
      <c r="I270" s="31">
        <f>+J270+K270</f>
        <v>2232</v>
      </c>
      <c r="J270" s="31">
        <v>2232</v>
      </c>
      <c r="K270" s="31"/>
      <c r="L270" s="31">
        <f>+M270+N270</f>
        <v>2239.1999999999998</v>
      </c>
      <c r="M270" s="31">
        <v>2239.1999999999998</v>
      </c>
      <c r="N270" s="31"/>
      <c r="O270" s="31">
        <f>+P270+Q270</f>
        <v>2612.4</v>
      </c>
      <c r="P270" s="29">
        <v>2612.4</v>
      </c>
      <c r="Q270" s="29"/>
    </row>
    <row r="271" spans="1:17" ht="25.85" x14ac:dyDescent="0.2">
      <c r="A271" s="18" t="s">
        <v>237</v>
      </c>
      <c r="B271" s="50" t="s">
        <v>38</v>
      </c>
      <c r="C271" s="19" t="s">
        <v>141</v>
      </c>
      <c r="D271" s="19" t="s">
        <v>140</v>
      </c>
      <c r="E271" s="4" t="s">
        <v>258</v>
      </c>
      <c r="F271" s="40"/>
      <c r="G271" s="19"/>
      <c r="H271" s="19"/>
      <c r="I271" s="23">
        <f>+I280+I287+I291</f>
        <v>17884.2</v>
      </c>
      <c r="J271" s="23">
        <f t="shared" ref="J271:Q271" si="143">+J280+J287+J291</f>
        <v>17884.2</v>
      </c>
      <c r="K271" s="23">
        <f t="shared" si="143"/>
        <v>0</v>
      </c>
      <c r="L271" s="23">
        <f t="shared" si="143"/>
        <v>15484.699999999999</v>
      </c>
      <c r="M271" s="23">
        <f t="shared" si="143"/>
        <v>15484.699999999999</v>
      </c>
      <c r="N271" s="23">
        <f t="shared" si="143"/>
        <v>0</v>
      </c>
      <c r="O271" s="23">
        <f t="shared" si="143"/>
        <v>15484.699999999999</v>
      </c>
      <c r="P271" s="23">
        <f t="shared" si="143"/>
        <v>15484.699999999999</v>
      </c>
      <c r="Q271" s="23">
        <f t="shared" si="143"/>
        <v>0</v>
      </c>
    </row>
    <row r="272" spans="1:17" ht="25.85" hidden="1" x14ac:dyDescent="0.2">
      <c r="A272" s="105" t="s">
        <v>259</v>
      </c>
      <c r="B272" s="50" t="s">
        <v>38</v>
      </c>
      <c r="C272" s="19" t="s">
        <v>13</v>
      </c>
      <c r="D272" s="19" t="s">
        <v>112</v>
      </c>
      <c r="E272" s="51" t="s">
        <v>260</v>
      </c>
      <c r="F272" s="35"/>
      <c r="G272" s="19"/>
      <c r="H272" s="19"/>
      <c r="I272" s="23">
        <f t="shared" ref="I272:Q273" si="144">+I273</f>
        <v>0</v>
      </c>
      <c r="J272" s="23">
        <f t="shared" si="144"/>
        <v>0</v>
      </c>
      <c r="K272" s="23">
        <f t="shared" si="144"/>
        <v>0</v>
      </c>
      <c r="L272" s="23">
        <f t="shared" si="144"/>
        <v>0</v>
      </c>
      <c r="M272" s="23">
        <f t="shared" si="144"/>
        <v>0</v>
      </c>
      <c r="N272" s="23">
        <f t="shared" si="144"/>
        <v>0</v>
      </c>
      <c r="O272" s="23">
        <f t="shared" si="144"/>
        <v>0</v>
      </c>
      <c r="P272" s="24">
        <f t="shared" si="144"/>
        <v>0</v>
      </c>
      <c r="Q272" s="24">
        <f t="shared" si="144"/>
        <v>0</v>
      </c>
    </row>
    <row r="273" spans="1:17" ht="13.6" hidden="1" x14ac:dyDescent="0.25">
      <c r="A273" s="25" t="s">
        <v>25</v>
      </c>
      <c r="B273" s="53" t="s">
        <v>38</v>
      </c>
      <c r="C273" s="27" t="s">
        <v>13</v>
      </c>
      <c r="D273" s="27" t="s">
        <v>112</v>
      </c>
      <c r="E273" s="54" t="s">
        <v>260</v>
      </c>
      <c r="F273" s="37" t="s">
        <v>26</v>
      </c>
      <c r="G273" s="27"/>
      <c r="H273" s="27"/>
      <c r="I273" s="31">
        <f t="shared" si="144"/>
        <v>0</v>
      </c>
      <c r="J273" s="31">
        <f t="shared" si="144"/>
        <v>0</v>
      </c>
      <c r="K273" s="31">
        <f t="shared" si="144"/>
        <v>0</v>
      </c>
      <c r="L273" s="31">
        <f t="shared" si="144"/>
        <v>0</v>
      </c>
      <c r="M273" s="31">
        <f t="shared" si="144"/>
        <v>0</v>
      </c>
      <c r="N273" s="31">
        <f t="shared" si="144"/>
        <v>0</v>
      </c>
      <c r="O273" s="31">
        <f t="shared" si="144"/>
        <v>0</v>
      </c>
      <c r="P273" s="29">
        <f t="shared" si="144"/>
        <v>0</v>
      </c>
      <c r="Q273" s="29">
        <f t="shared" si="144"/>
        <v>0</v>
      </c>
    </row>
    <row r="274" spans="1:17" ht="13.6" hidden="1" x14ac:dyDescent="0.25">
      <c r="A274" s="25" t="s">
        <v>45</v>
      </c>
      <c r="B274" s="53" t="s">
        <v>38</v>
      </c>
      <c r="C274" s="27" t="s">
        <v>13</v>
      </c>
      <c r="D274" s="27" t="s">
        <v>112</v>
      </c>
      <c r="E274" s="54" t="s">
        <v>260</v>
      </c>
      <c r="F274" s="37" t="s">
        <v>28</v>
      </c>
      <c r="G274" s="27"/>
      <c r="H274" s="27"/>
      <c r="I274" s="31">
        <f>+J274+K274</f>
        <v>0</v>
      </c>
      <c r="J274" s="31"/>
      <c r="K274" s="31"/>
      <c r="L274" s="31">
        <f>+M274+N274</f>
        <v>0</v>
      </c>
      <c r="M274" s="31"/>
      <c r="N274" s="31"/>
      <c r="O274" s="31">
        <f>+P274+Q274</f>
        <v>0</v>
      </c>
      <c r="P274" s="29"/>
      <c r="Q274" s="29"/>
    </row>
    <row r="275" spans="1:17" hidden="1" x14ac:dyDescent="0.2">
      <c r="A275" s="105" t="s">
        <v>261</v>
      </c>
      <c r="B275" s="50" t="s">
        <v>38</v>
      </c>
      <c r="C275" s="19" t="s">
        <v>13</v>
      </c>
      <c r="D275" s="19" t="s">
        <v>100</v>
      </c>
      <c r="E275" s="51"/>
      <c r="F275" s="35"/>
      <c r="G275" s="19"/>
      <c r="H275" s="19"/>
      <c r="I275" s="23">
        <f t="shared" ref="I275:Q278" si="145">+I276</f>
        <v>0</v>
      </c>
      <c r="J275" s="23">
        <f t="shared" si="145"/>
        <v>0</v>
      </c>
      <c r="K275" s="23">
        <f t="shared" si="145"/>
        <v>0</v>
      </c>
      <c r="L275" s="23">
        <f t="shared" si="145"/>
        <v>0</v>
      </c>
      <c r="M275" s="23">
        <f t="shared" si="145"/>
        <v>0</v>
      </c>
      <c r="N275" s="23">
        <f t="shared" si="145"/>
        <v>0</v>
      </c>
      <c r="O275" s="23">
        <f t="shared" si="145"/>
        <v>0</v>
      </c>
      <c r="P275" s="24">
        <f t="shared" si="145"/>
        <v>0</v>
      </c>
      <c r="Q275" s="24">
        <f t="shared" si="145"/>
        <v>0</v>
      </c>
    </row>
    <row r="276" spans="1:17" hidden="1" x14ac:dyDescent="0.2">
      <c r="A276" s="18" t="s">
        <v>103</v>
      </c>
      <c r="B276" s="50" t="s">
        <v>38</v>
      </c>
      <c r="C276" s="19" t="s">
        <v>13</v>
      </c>
      <c r="D276" s="19" t="s">
        <v>100</v>
      </c>
      <c r="E276" s="51" t="s">
        <v>104</v>
      </c>
      <c r="F276" s="35"/>
      <c r="G276" s="19"/>
      <c r="H276" s="19"/>
      <c r="I276" s="23">
        <f t="shared" si="145"/>
        <v>0</v>
      </c>
      <c r="J276" s="23">
        <f t="shared" si="145"/>
        <v>0</v>
      </c>
      <c r="K276" s="23">
        <f t="shared" si="145"/>
        <v>0</v>
      </c>
      <c r="L276" s="23">
        <f t="shared" si="145"/>
        <v>0</v>
      </c>
      <c r="M276" s="23">
        <f t="shared" si="145"/>
        <v>0</v>
      </c>
      <c r="N276" s="23">
        <f t="shared" si="145"/>
        <v>0</v>
      </c>
      <c r="O276" s="23">
        <f t="shared" si="145"/>
        <v>0</v>
      </c>
      <c r="P276" s="24">
        <f t="shared" si="145"/>
        <v>0</v>
      </c>
      <c r="Q276" s="24">
        <f t="shared" si="145"/>
        <v>0</v>
      </c>
    </row>
    <row r="277" spans="1:17" ht="25.85" hidden="1" x14ac:dyDescent="0.2">
      <c r="A277" s="18" t="s">
        <v>262</v>
      </c>
      <c r="B277" s="50" t="s">
        <v>38</v>
      </c>
      <c r="C277" s="19" t="s">
        <v>13</v>
      </c>
      <c r="D277" s="19" t="s">
        <v>100</v>
      </c>
      <c r="E277" s="51" t="s">
        <v>263</v>
      </c>
      <c r="F277" s="35"/>
      <c r="G277" s="19"/>
      <c r="H277" s="19"/>
      <c r="I277" s="23">
        <f t="shared" si="145"/>
        <v>0</v>
      </c>
      <c r="J277" s="23">
        <f t="shared" si="145"/>
        <v>0</v>
      </c>
      <c r="K277" s="23">
        <f t="shared" si="145"/>
        <v>0</v>
      </c>
      <c r="L277" s="23">
        <f t="shared" si="145"/>
        <v>0</v>
      </c>
      <c r="M277" s="23">
        <f t="shared" si="145"/>
        <v>0</v>
      </c>
      <c r="N277" s="23">
        <f t="shared" si="145"/>
        <v>0</v>
      </c>
      <c r="O277" s="23">
        <f t="shared" si="145"/>
        <v>0</v>
      </c>
      <c r="P277" s="24">
        <f t="shared" si="145"/>
        <v>0</v>
      </c>
      <c r="Q277" s="24">
        <f t="shared" si="145"/>
        <v>0</v>
      </c>
    </row>
    <row r="278" spans="1:17" ht="13.6" hidden="1" x14ac:dyDescent="0.25">
      <c r="A278" s="56" t="s">
        <v>46</v>
      </c>
      <c r="B278" s="53" t="s">
        <v>38</v>
      </c>
      <c r="C278" s="27" t="s">
        <v>13</v>
      </c>
      <c r="D278" s="27" t="s">
        <v>100</v>
      </c>
      <c r="E278" s="54" t="s">
        <v>263</v>
      </c>
      <c r="F278" s="37" t="s">
        <v>47</v>
      </c>
      <c r="G278" s="27"/>
      <c r="H278" s="27"/>
      <c r="I278" s="31">
        <f t="shared" si="145"/>
        <v>0</v>
      </c>
      <c r="J278" s="31">
        <f t="shared" si="145"/>
        <v>0</v>
      </c>
      <c r="K278" s="31">
        <f t="shared" si="145"/>
        <v>0</v>
      </c>
      <c r="L278" s="31">
        <f t="shared" si="145"/>
        <v>0</v>
      </c>
      <c r="M278" s="31">
        <f t="shared" si="145"/>
        <v>0</v>
      </c>
      <c r="N278" s="31">
        <f t="shared" si="145"/>
        <v>0</v>
      </c>
      <c r="O278" s="31">
        <f t="shared" si="145"/>
        <v>0</v>
      </c>
      <c r="P278" s="29">
        <f t="shared" si="145"/>
        <v>0</v>
      </c>
      <c r="Q278" s="29">
        <f t="shared" si="145"/>
        <v>0</v>
      </c>
    </row>
    <row r="279" spans="1:17" ht="13.6" hidden="1" x14ac:dyDescent="0.25">
      <c r="A279" s="36" t="s">
        <v>48</v>
      </c>
      <c r="B279" s="53" t="s">
        <v>38</v>
      </c>
      <c r="C279" s="27" t="s">
        <v>13</v>
      </c>
      <c r="D279" s="27" t="s">
        <v>100</v>
      </c>
      <c r="E279" s="54" t="s">
        <v>263</v>
      </c>
      <c r="F279" s="37" t="s">
        <v>49</v>
      </c>
      <c r="G279" s="27"/>
      <c r="H279" s="27"/>
      <c r="I279" s="31">
        <f>+J279+K279</f>
        <v>0</v>
      </c>
      <c r="J279" s="31"/>
      <c r="K279" s="31"/>
      <c r="L279" s="31">
        <f>+M279+N279</f>
        <v>0</v>
      </c>
      <c r="M279" s="31"/>
      <c r="N279" s="31"/>
      <c r="O279" s="31">
        <f>+P279+Q279</f>
        <v>0</v>
      </c>
      <c r="P279" s="29"/>
      <c r="Q279" s="29"/>
    </row>
    <row r="280" spans="1:17" ht="40.75" x14ac:dyDescent="0.25">
      <c r="A280" s="25" t="s">
        <v>33</v>
      </c>
      <c r="B280" s="53" t="s">
        <v>38</v>
      </c>
      <c r="C280" s="27" t="s">
        <v>141</v>
      </c>
      <c r="D280" s="27" t="s">
        <v>140</v>
      </c>
      <c r="E280" s="26" t="s">
        <v>258</v>
      </c>
      <c r="F280" s="42">
        <v>100</v>
      </c>
      <c r="G280" s="27"/>
      <c r="H280" s="27"/>
      <c r="I280" s="31">
        <f>+I286</f>
        <v>15669.5</v>
      </c>
      <c r="J280" s="31">
        <f t="shared" ref="J280:Q280" si="146">+J286</f>
        <v>15669.5</v>
      </c>
      <c r="K280" s="31">
        <f t="shared" si="146"/>
        <v>0</v>
      </c>
      <c r="L280" s="31">
        <f t="shared" si="146"/>
        <v>14281.4</v>
      </c>
      <c r="M280" s="31">
        <f t="shared" si="146"/>
        <v>14281.4</v>
      </c>
      <c r="N280" s="31">
        <f t="shared" si="146"/>
        <v>0</v>
      </c>
      <c r="O280" s="31">
        <f t="shared" si="146"/>
        <v>14281.4</v>
      </c>
      <c r="P280" s="31">
        <f t="shared" si="146"/>
        <v>14281.4</v>
      </c>
      <c r="Q280" s="31">
        <f t="shared" si="146"/>
        <v>0</v>
      </c>
    </row>
    <row r="281" spans="1:17" ht="25.85" hidden="1" x14ac:dyDescent="0.2">
      <c r="A281" s="78" t="s">
        <v>264</v>
      </c>
      <c r="B281" s="50" t="s">
        <v>38</v>
      </c>
      <c r="C281" s="19" t="s">
        <v>13</v>
      </c>
      <c r="D281" s="19" t="s">
        <v>62</v>
      </c>
      <c r="E281" s="51" t="s">
        <v>265</v>
      </c>
      <c r="F281" s="35"/>
      <c r="G281" s="19" t="s">
        <v>13</v>
      </c>
      <c r="H281" s="19" t="s">
        <v>62</v>
      </c>
      <c r="I281" s="23">
        <f t="shared" ref="I281:Q284" si="147">+I282</f>
        <v>0</v>
      </c>
      <c r="J281" s="23">
        <f t="shared" si="147"/>
        <v>0</v>
      </c>
      <c r="K281" s="23">
        <f t="shared" si="147"/>
        <v>0</v>
      </c>
      <c r="L281" s="23">
        <f t="shared" si="147"/>
        <v>0</v>
      </c>
      <c r="M281" s="23">
        <f t="shared" si="147"/>
        <v>0</v>
      </c>
      <c r="N281" s="23">
        <f t="shared" si="147"/>
        <v>0</v>
      </c>
      <c r="O281" s="23">
        <f t="shared" si="147"/>
        <v>0</v>
      </c>
      <c r="P281" s="24">
        <f t="shared" si="147"/>
        <v>0</v>
      </c>
      <c r="Q281" s="24">
        <f t="shared" si="147"/>
        <v>0</v>
      </c>
    </row>
    <row r="282" spans="1:17" ht="54.7" hidden="1" customHeight="1" x14ac:dyDescent="0.2">
      <c r="A282" s="43" t="s">
        <v>266</v>
      </c>
      <c r="B282" s="50" t="s">
        <v>38</v>
      </c>
      <c r="C282" s="19" t="s">
        <v>13</v>
      </c>
      <c r="D282" s="19" t="s">
        <v>62</v>
      </c>
      <c r="E282" s="51" t="s">
        <v>267</v>
      </c>
      <c r="F282" s="35"/>
      <c r="G282" s="19" t="s">
        <v>13</v>
      </c>
      <c r="H282" s="19" t="s">
        <v>62</v>
      </c>
      <c r="I282" s="23">
        <f t="shared" si="147"/>
        <v>0</v>
      </c>
      <c r="J282" s="23">
        <f t="shared" si="147"/>
        <v>0</v>
      </c>
      <c r="K282" s="23">
        <f t="shared" si="147"/>
        <v>0</v>
      </c>
      <c r="L282" s="23">
        <f t="shared" si="147"/>
        <v>0</v>
      </c>
      <c r="M282" s="23">
        <f t="shared" si="147"/>
        <v>0</v>
      </c>
      <c r="N282" s="23">
        <f t="shared" si="147"/>
        <v>0</v>
      </c>
      <c r="O282" s="23">
        <f t="shared" si="147"/>
        <v>0</v>
      </c>
      <c r="P282" s="24">
        <f t="shared" si="147"/>
        <v>0</v>
      </c>
      <c r="Q282" s="24">
        <f t="shared" si="147"/>
        <v>0</v>
      </c>
    </row>
    <row r="283" spans="1:17" ht="15.65" hidden="1" x14ac:dyDescent="0.2">
      <c r="A283" s="43" t="s">
        <v>268</v>
      </c>
      <c r="B283" s="50" t="s">
        <v>38</v>
      </c>
      <c r="C283" s="19" t="s">
        <v>13</v>
      </c>
      <c r="D283" s="19" t="s">
        <v>62</v>
      </c>
      <c r="E283" s="51" t="s">
        <v>269</v>
      </c>
      <c r="F283" s="35"/>
      <c r="G283" s="19" t="s">
        <v>13</v>
      </c>
      <c r="H283" s="19" t="s">
        <v>62</v>
      </c>
      <c r="I283" s="23">
        <f t="shared" si="147"/>
        <v>0</v>
      </c>
      <c r="J283" s="23">
        <f t="shared" si="147"/>
        <v>0</v>
      </c>
      <c r="K283" s="23">
        <f t="shared" si="147"/>
        <v>0</v>
      </c>
      <c r="L283" s="23">
        <f t="shared" si="147"/>
        <v>0</v>
      </c>
      <c r="M283" s="23">
        <f t="shared" si="147"/>
        <v>0</v>
      </c>
      <c r="N283" s="23">
        <f t="shared" si="147"/>
        <v>0</v>
      </c>
      <c r="O283" s="23">
        <f t="shared" si="147"/>
        <v>0</v>
      </c>
      <c r="P283" s="21">
        <f t="shared" si="147"/>
        <v>0</v>
      </c>
      <c r="Q283" s="21">
        <f t="shared" si="147"/>
        <v>0</v>
      </c>
    </row>
    <row r="284" spans="1:17" ht="13.6" hidden="1" x14ac:dyDescent="0.25">
      <c r="A284" s="25" t="s">
        <v>25</v>
      </c>
      <c r="B284" s="53" t="s">
        <v>38</v>
      </c>
      <c r="C284" s="27" t="s">
        <v>13</v>
      </c>
      <c r="D284" s="27" t="s">
        <v>62</v>
      </c>
      <c r="E284" s="54" t="s">
        <v>269</v>
      </c>
      <c r="F284" s="37" t="s">
        <v>26</v>
      </c>
      <c r="G284" s="27" t="s">
        <v>13</v>
      </c>
      <c r="H284" s="27" t="s">
        <v>62</v>
      </c>
      <c r="I284" s="31">
        <f t="shared" si="147"/>
        <v>0</v>
      </c>
      <c r="J284" s="31">
        <f t="shared" si="147"/>
        <v>0</v>
      </c>
      <c r="K284" s="31">
        <f t="shared" si="147"/>
        <v>0</v>
      </c>
      <c r="L284" s="31">
        <f t="shared" si="147"/>
        <v>0</v>
      </c>
      <c r="M284" s="31">
        <f t="shared" si="147"/>
        <v>0</v>
      </c>
      <c r="N284" s="31">
        <f t="shared" si="147"/>
        <v>0</v>
      </c>
      <c r="O284" s="31">
        <f t="shared" si="147"/>
        <v>0</v>
      </c>
      <c r="P284" s="29">
        <f t="shared" si="147"/>
        <v>0</v>
      </c>
      <c r="Q284" s="29">
        <f t="shared" si="147"/>
        <v>0</v>
      </c>
    </row>
    <row r="285" spans="1:17" ht="13.6" hidden="1" x14ac:dyDescent="0.25">
      <c r="A285" s="25" t="s">
        <v>45</v>
      </c>
      <c r="B285" s="53" t="s">
        <v>38</v>
      </c>
      <c r="C285" s="27" t="s">
        <v>13</v>
      </c>
      <c r="D285" s="27" t="s">
        <v>62</v>
      </c>
      <c r="E285" s="54" t="s">
        <v>269</v>
      </c>
      <c r="F285" s="37" t="s">
        <v>28</v>
      </c>
      <c r="G285" s="27" t="s">
        <v>13</v>
      </c>
      <c r="H285" s="27" t="s">
        <v>62</v>
      </c>
      <c r="I285" s="31">
        <f t="shared" ref="I285:I286" si="148">+J285+K285</f>
        <v>0</v>
      </c>
      <c r="J285" s="31"/>
      <c r="K285" s="31"/>
      <c r="L285" s="31">
        <f t="shared" ref="L285:L286" si="149">+M285+N285</f>
        <v>0</v>
      </c>
      <c r="M285" s="31"/>
      <c r="N285" s="31"/>
      <c r="O285" s="31">
        <f t="shared" ref="O285:O286" si="150">+P285+Q285</f>
        <v>0</v>
      </c>
      <c r="P285" s="29"/>
      <c r="Q285" s="29"/>
    </row>
    <row r="286" spans="1:17" ht="13.6" x14ac:dyDescent="0.25">
      <c r="A286" s="25" t="s">
        <v>70</v>
      </c>
      <c r="B286" s="53" t="s">
        <v>38</v>
      </c>
      <c r="C286" s="27" t="s">
        <v>141</v>
      </c>
      <c r="D286" s="27" t="s">
        <v>140</v>
      </c>
      <c r="E286" s="26" t="s">
        <v>258</v>
      </c>
      <c r="F286" s="65">
        <v>110</v>
      </c>
      <c r="G286" s="27" t="s">
        <v>141</v>
      </c>
      <c r="H286" s="27" t="s">
        <v>140</v>
      </c>
      <c r="I286" s="31">
        <f t="shared" si="148"/>
        <v>15669.5</v>
      </c>
      <c r="J286" s="31">
        <f>12023.4+3631.1+15</f>
        <v>15669.5</v>
      </c>
      <c r="K286" s="31"/>
      <c r="L286" s="31">
        <f t="shared" si="149"/>
        <v>14281.4</v>
      </c>
      <c r="M286" s="31">
        <v>14281.4</v>
      </c>
      <c r="N286" s="31"/>
      <c r="O286" s="31">
        <f t="shared" si="150"/>
        <v>14281.4</v>
      </c>
      <c r="P286" s="31">
        <v>14281.4</v>
      </c>
      <c r="Q286" s="29"/>
    </row>
    <row r="287" spans="1:17" ht="13.6" x14ac:dyDescent="0.25">
      <c r="A287" s="25" t="s">
        <v>25</v>
      </c>
      <c r="B287" s="53" t="s">
        <v>38</v>
      </c>
      <c r="C287" s="27" t="s">
        <v>141</v>
      </c>
      <c r="D287" s="27" t="s">
        <v>140</v>
      </c>
      <c r="E287" s="26" t="s">
        <v>258</v>
      </c>
      <c r="F287" s="65">
        <v>200</v>
      </c>
      <c r="G287" s="27"/>
      <c r="H287" s="27"/>
      <c r="I287" s="31">
        <f>+I290</f>
        <v>2011.4000000000019</v>
      </c>
      <c r="J287" s="31">
        <f t="shared" ref="J287:Q287" si="151">+J290</f>
        <v>2011.4000000000019</v>
      </c>
      <c r="K287" s="31">
        <f t="shared" si="151"/>
        <v>0</v>
      </c>
      <c r="L287" s="31">
        <f t="shared" si="151"/>
        <v>1000</v>
      </c>
      <c r="M287" s="31">
        <f t="shared" si="151"/>
        <v>1000</v>
      </c>
      <c r="N287" s="31">
        <f t="shared" si="151"/>
        <v>0</v>
      </c>
      <c r="O287" s="31">
        <f t="shared" si="151"/>
        <v>1000</v>
      </c>
      <c r="P287" s="31">
        <f t="shared" si="151"/>
        <v>1000</v>
      </c>
      <c r="Q287" s="31">
        <f t="shared" si="151"/>
        <v>0</v>
      </c>
    </row>
    <row r="288" spans="1:17" ht="13.6" hidden="1" x14ac:dyDescent="0.25">
      <c r="A288" s="25" t="s">
        <v>25</v>
      </c>
      <c r="B288" s="53" t="s">
        <v>38</v>
      </c>
      <c r="C288" s="27" t="s">
        <v>13</v>
      </c>
      <c r="D288" s="27" t="s">
        <v>62</v>
      </c>
      <c r="E288" s="54" t="s">
        <v>270</v>
      </c>
      <c r="F288" s="37" t="s">
        <v>26</v>
      </c>
      <c r="G288" s="27" t="s">
        <v>13</v>
      </c>
      <c r="H288" s="27" t="s">
        <v>62</v>
      </c>
      <c r="I288" s="31">
        <f t="shared" ref="I288:Q288" si="152">+I289</f>
        <v>0</v>
      </c>
      <c r="J288" s="31">
        <f t="shared" si="152"/>
        <v>0</v>
      </c>
      <c r="K288" s="31">
        <f t="shared" si="152"/>
        <v>0</v>
      </c>
      <c r="L288" s="31">
        <f t="shared" si="152"/>
        <v>0</v>
      </c>
      <c r="M288" s="31">
        <f t="shared" si="152"/>
        <v>0</v>
      </c>
      <c r="N288" s="31">
        <f t="shared" si="152"/>
        <v>0</v>
      </c>
      <c r="O288" s="31">
        <f t="shared" si="152"/>
        <v>0</v>
      </c>
      <c r="P288" s="32">
        <f t="shared" si="152"/>
        <v>0</v>
      </c>
      <c r="Q288" s="32">
        <f t="shared" si="152"/>
        <v>0</v>
      </c>
    </row>
    <row r="289" spans="1:17" ht="13.6" hidden="1" x14ac:dyDescent="0.25">
      <c r="A289" s="25" t="s">
        <v>45</v>
      </c>
      <c r="B289" s="53" t="s">
        <v>38</v>
      </c>
      <c r="C289" s="27" t="s">
        <v>13</v>
      </c>
      <c r="D289" s="27" t="s">
        <v>62</v>
      </c>
      <c r="E289" s="54" t="s">
        <v>270</v>
      </c>
      <c r="F289" s="37" t="s">
        <v>28</v>
      </c>
      <c r="G289" s="27" t="s">
        <v>13</v>
      </c>
      <c r="H289" s="27" t="s">
        <v>62</v>
      </c>
      <c r="I289" s="31">
        <f t="shared" ref="I289:I290" si="153">+J289+K289</f>
        <v>0</v>
      </c>
      <c r="J289" s="31"/>
      <c r="K289" s="31"/>
      <c r="L289" s="31">
        <f t="shared" ref="L289:L290" si="154">+M289+N289</f>
        <v>0</v>
      </c>
      <c r="M289" s="31"/>
      <c r="N289" s="31"/>
      <c r="O289" s="31">
        <f t="shared" ref="O289:O290" si="155">+P289+Q289</f>
        <v>0</v>
      </c>
      <c r="P289" s="29"/>
      <c r="Q289" s="29"/>
    </row>
    <row r="290" spans="1:17" ht="13.6" x14ac:dyDescent="0.25">
      <c r="A290" s="56" t="s">
        <v>45</v>
      </c>
      <c r="B290" s="53" t="s">
        <v>38</v>
      </c>
      <c r="C290" s="27" t="s">
        <v>141</v>
      </c>
      <c r="D290" s="27" t="s">
        <v>140</v>
      </c>
      <c r="E290" s="26" t="s">
        <v>258</v>
      </c>
      <c r="F290" s="42">
        <v>240</v>
      </c>
      <c r="G290" s="27" t="s">
        <v>141</v>
      </c>
      <c r="H290" s="27" t="s">
        <v>140</v>
      </c>
      <c r="I290" s="31">
        <f t="shared" si="153"/>
        <v>2011.4000000000019</v>
      </c>
      <c r="J290" s="31">
        <f>17884.2-187.6-15.7-12023.4-3631.1-15</f>
        <v>2011.4000000000019</v>
      </c>
      <c r="K290" s="31"/>
      <c r="L290" s="31">
        <f t="shared" si="154"/>
        <v>1000</v>
      </c>
      <c r="M290" s="31">
        <v>1000</v>
      </c>
      <c r="N290" s="31"/>
      <c r="O290" s="31">
        <f t="shared" si="155"/>
        <v>1000</v>
      </c>
      <c r="P290" s="31">
        <v>1000</v>
      </c>
      <c r="Q290" s="29"/>
    </row>
    <row r="291" spans="1:17" ht="13.6" x14ac:dyDescent="0.25">
      <c r="A291" s="80" t="s">
        <v>19</v>
      </c>
      <c r="B291" s="53" t="s">
        <v>38</v>
      </c>
      <c r="C291" s="27" t="s">
        <v>141</v>
      </c>
      <c r="D291" s="27" t="s">
        <v>140</v>
      </c>
      <c r="E291" s="26" t="s">
        <v>258</v>
      </c>
      <c r="F291" s="65">
        <v>800</v>
      </c>
      <c r="G291" s="27"/>
      <c r="H291" s="27"/>
      <c r="I291" s="31">
        <f>+I307</f>
        <v>203.29999999999998</v>
      </c>
      <c r="J291" s="31">
        <f t="shared" ref="J291:Q291" si="156">+J307</f>
        <v>203.29999999999998</v>
      </c>
      <c r="K291" s="31">
        <f t="shared" si="156"/>
        <v>0</v>
      </c>
      <c r="L291" s="31">
        <f t="shared" si="156"/>
        <v>203.3</v>
      </c>
      <c r="M291" s="31">
        <f t="shared" si="156"/>
        <v>203.3</v>
      </c>
      <c r="N291" s="31">
        <f t="shared" si="156"/>
        <v>0</v>
      </c>
      <c r="O291" s="31">
        <f t="shared" si="156"/>
        <v>203.3</v>
      </c>
      <c r="P291" s="31">
        <f t="shared" si="156"/>
        <v>203.3</v>
      </c>
      <c r="Q291" s="31">
        <f t="shared" si="156"/>
        <v>0</v>
      </c>
    </row>
    <row r="292" spans="1:17" ht="13.6" hidden="1" x14ac:dyDescent="0.25">
      <c r="A292" s="78" t="s">
        <v>271</v>
      </c>
      <c r="B292" s="50" t="s">
        <v>38</v>
      </c>
      <c r="C292" s="27" t="s">
        <v>13</v>
      </c>
      <c r="D292" s="27" t="s">
        <v>62</v>
      </c>
      <c r="E292" s="51" t="s">
        <v>272</v>
      </c>
      <c r="F292" s="55"/>
      <c r="G292" s="27" t="s">
        <v>13</v>
      </c>
      <c r="H292" s="27" t="s">
        <v>62</v>
      </c>
      <c r="I292" s="23">
        <f t="shared" ref="I292:Q293" si="157">+I293</f>
        <v>0</v>
      </c>
      <c r="J292" s="23">
        <f t="shared" si="157"/>
        <v>0</v>
      </c>
      <c r="K292" s="23">
        <f t="shared" si="157"/>
        <v>0</v>
      </c>
      <c r="L292" s="23">
        <f t="shared" si="157"/>
        <v>0</v>
      </c>
      <c r="M292" s="23">
        <f t="shared" si="157"/>
        <v>0</v>
      </c>
      <c r="N292" s="23">
        <f t="shared" si="157"/>
        <v>0</v>
      </c>
      <c r="O292" s="23">
        <f t="shared" si="157"/>
        <v>0</v>
      </c>
      <c r="P292" s="21">
        <f t="shared" si="157"/>
        <v>0</v>
      </c>
      <c r="Q292" s="21">
        <f t="shared" si="157"/>
        <v>0</v>
      </c>
    </row>
    <row r="293" spans="1:17" ht="13.6" hidden="1" x14ac:dyDescent="0.25">
      <c r="A293" s="25" t="s">
        <v>25</v>
      </c>
      <c r="B293" s="53" t="s">
        <v>38</v>
      </c>
      <c r="C293" s="27" t="s">
        <v>13</v>
      </c>
      <c r="D293" s="27" t="s">
        <v>62</v>
      </c>
      <c r="E293" s="54" t="s">
        <v>272</v>
      </c>
      <c r="F293" s="55" t="s">
        <v>26</v>
      </c>
      <c r="G293" s="27" t="s">
        <v>13</v>
      </c>
      <c r="H293" s="27" t="s">
        <v>62</v>
      </c>
      <c r="I293" s="31">
        <f t="shared" si="157"/>
        <v>0</v>
      </c>
      <c r="J293" s="31">
        <f t="shared" si="157"/>
        <v>0</v>
      </c>
      <c r="K293" s="31">
        <f t="shared" si="157"/>
        <v>0</v>
      </c>
      <c r="L293" s="31">
        <f t="shared" si="157"/>
        <v>0</v>
      </c>
      <c r="M293" s="31">
        <f t="shared" si="157"/>
        <v>0</v>
      </c>
      <c r="N293" s="31">
        <f t="shared" si="157"/>
        <v>0</v>
      </c>
      <c r="O293" s="31">
        <f t="shared" si="157"/>
        <v>0</v>
      </c>
      <c r="P293" s="29">
        <f t="shared" si="157"/>
        <v>0</v>
      </c>
      <c r="Q293" s="29">
        <f t="shared" si="157"/>
        <v>0</v>
      </c>
    </row>
    <row r="294" spans="1:17" ht="13.6" hidden="1" x14ac:dyDescent="0.25">
      <c r="A294" s="25" t="s">
        <v>45</v>
      </c>
      <c r="B294" s="53" t="s">
        <v>38</v>
      </c>
      <c r="C294" s="27" t="s">
        <v>13</v>
      </c>
      <c r="D294" s="27" t="s">
        <v>62</v>
      </c>
      <c r="E294" s="54" t="s">
        <v>272</v>
      </c>
      <c r="F294" s="55" t="s">
        <v>28</v>
      </c>
      <c r="G294" s="27" t="s">
        <v>13</v>
      </c>
      <c r="H294" s="27" t="s">
        <v>62</v>
      </c>
      <c r="I294" s="31">
        <f>+J294+K294</f>
        <v>0</v>
      </c>
      <c r="J294" s="31"/>
      <c r="K294" s="31"/>
      <c r="L294" s="31">
        <f>+M294+N294</f>
        <v>0</v>
      </c>
      <c r="M294" s="31"/>
      <c r="N294" s="31"/>
      <c r="O294" s="31">
        <f>+P294+Q294</f>
        <v>0</v>
      </c>
      <c r="P294" s="29"/>
      <c r="Q294" s="29"/>
    </row>
    <row r="295" spans="1:17" ht="64.55" hidden="1" x14ac:dyDescent="0.25">
      <c r="A295" s="18" t="s">
        <v>273</v>
      </c>
      <c r="B295" s="50" t="s">
        <v>38</v>
      </c>
      <c r="C295" s="19" t="s">
        <v>13</v>
      </c>
      <c r="D295" s="19" t="s">
        <v>62</v>
      </c>
      <c r="E295" s="51" t="s">
        <v>274</v>
      </c>
      <c r="F295" s="55"/>
      <c r="G295" s="19" t="s">
        <v>13</v>
      </c>
      <c r="H295" s="19" t="s">
        <v>62</v>
      </c>
      <c r="I295" s="23">
        <f t="shared" ref="I295:Q296" si="158">+I296</f>
        <v>0</v>
      </c>
      <c r="J295" s="23">
        <f t="shared" si="158"/>
        <v>0</v>
      </c>
      <c r="K295" s="23">
        <f t="shared" si="158"/>
        <v>0</v>
      </c>
      <c r="L295" s="23">
        <f t="shared" si="158"/>
        <v>0</v>
      </c>
      <c r="M295" s="23">
        <f t="shared" si="158"/>
        <v>0</v>
      </c>
      <c r="N295" s="23">
        <f t="shared" si="158"/>
        <v>0</v>
      </c>
      <c r="O295" s="23">
        <f t="shared" si="158"/>
        <v>0</v>
      </c>
      <c r="P295" s="21">
        <f t="shared" si="158"/>
        <v>0</v>
      </c>
      <c r="Q295" s="21">
        <f t="shared" si="158"/>
        <v>0</v>
      </c>
    </row>
    <row r="296" spans="1:17" ht="13.6" hidden="1" x14ac:dyDescent="0.25">
      <c r="A296" s="25" t="s">
        <v>25</v>
      </c>
      <c r="B296" s="50" t="s">
        <v>38</v>
      </c>
      <c r="C296" s="27" t="s">
        <v>13</v>
      </c>
      <c r="D296" s="27" t="s">
        <v>62</v>
      </c>
      <c r="E296" s="54" t="s">
        <v>274</v>
      </c>
      <c r="F296" s="55" t="s">
        <v>26</v>
      </c>
      <c r="G296" s="27" t="s">
        <v>13</v>
      </c>
      <c r="H296" s="27" t="s">
        <v>62</v>
      </c>
      <c r="I296" s="31">
        <f t="shared" si="158"/>
        <v>0</v>
      </c>
      <c r="J296" s="31">
        <f t="shared" si="158"/>
        <v>0</v>
      </c>
      <c r="K296" s="31">
        <f t="shared" si="158"/>
        <v>0</v>
      </c>
      <c r="L296" s="31">
        <f t="shared" si="158"/>
        <v>0</v>
      </c>
      <c r="M296" s="31">
        <f t="shared" si="158"/>
        <v>0</v>
      </c>
      <c r="N296" s="31">
        <f t="shared" si="158"/>
        <v>0</v>
      </c>
      <c r="O296" s="31">
        <f t="shared" si="158"/>
        <v>0</v>
      </c>
      <c r="P296" s="29">
        <f t="shared" si="158"/>
        <v>0</v>
      </c>
      <c r="Q296" s="29">
        <f t="shared" si="158"/>
        <v>0</v>
      </c>
    </row>
    <row r="297" spans="1:17" ht="13.6" hidden="1" x14ac:dyDescent="0.25">
      <c r="A297" s="25" t="s">
        <v>45</v>
      </c>
      <c r="B297" s="50" t="s">
        <v>38</v>
      </c>
      <c r="C297" s="27" t="s">
        <v>13</v>
      </c>
      <c r="D297" s="27" t="s">
        <v>62</v>
      </c>
      <c r="E297" s="54" t="s">
        <v>274</v>
      </c>
      <c r="F297" s="55" t="s">
        <v>28</v>
      </c>
      <c r="G297" s="27" t="s">
        <v>13</v>
      </c>
      <c r="H297" s="27" t="s">
        <v>62</v>
      </c>
      <c r="I297" s="31">
        <f>+J297+K297</f>
        <v>0</v>
      </c>
      <c r="J297" s="31"/>
      <c r="K297" s="31"/>
      <c r="L297" s="31">
        <f>+M297+N297</f>
        <v>0</v>
      </c>
      <c r="M297" s="31"/>
      <c r="N297" s="31"/>
      <c r="O297" s="31">
        <f>+P297+Q297</f>
        <v>0</v>
      </c>
      <c r="P297" s="29"/>
      <c r="Q297" s="29"/>
    </row>
    <row r="298" spans="1:17" ht="25.85" hidden="1" x14ac:dyDescent="0.2">
      <c r="A298" s="18" t="s">
        <v>275</v>
      </c>
      <c r="B298" s="50" t="s">
        <v>38</v>
      </c>
      <c r="C298" s="19" t="s">
        <v>13</v>
      </c>
      <c r="D298" s="19" t="s">
        <v>62</v>
      </c>
      <c r="E298" s="51" t="s">
        <v>276</v>
      </c>
      <c r="F298" s="57"/>
      <c r="G298" s="19" t="s">
        <v>13</v>
      </c>
      <c r="H298" s="19" t="s">
        <v>62</v>
      </c>
      <c r="I298" s="23">
        <f t="shared" ref="I298:Q299" si="159">+I299</f>
        <v>0</v>
      </c>
      <c r="J298" s="23">
        <f t="shared" si="159"/>
        <v>0</v>
      </c>
      <c r="K298" s="23">
        <f t="shared" si="159"/>
        <v>0</v>
      </c>
      <c r="L298" s="23">
        <f t="shared" si="159"/>
        <v>0</v>
      </c>
      <c r="M298" s="23">
        <f t="shared" si="159"/>
        <v>0</v>
      </c>
      <c r="N298" s="23">
        <f t="shared" si="159"/>
        <v>0</v>
      </c>
      <c r="O298" s="23">
        <f t="shared" si="159"/>
        <v>0</v>
      </c>
      <c r="P298" s="24">
        <f t="shared" si="159"/>
        <v>0</v>
      </c>
      <c r="Q298" s="24">
        <f t="shared" si="159"/>
        <v>0</v>
      </c>
    </row>
    <row r="299" spans="1:17" ht="13.6" hidden="1" x14ac:dyDescent="0.25">
      <c r="A299" s="25" t="s">
        <v>25</v>
      </c>
      <c r="B299" s="50" t="s">
        <v>38</v>
      </c>
      <c r="C299" s="27" t="s">
        <v>13</v>
      </c>
      <c r="D299" s="27" t="s">
        <v>62</v>
      </c>
      <c r="E299" s="54" t="s">
        <v>276</v>
      </c>
      <c r="F299" s="55" t="s">
        <v>26</v>
      </c>
      <c r="G299" s="27" t="s">
        <v>13</v>
      </c>
      <c r="H299" s="27" t="s">
        <v>62</v>
      </c>
      <c r="I299" s="31">
        <f t="shared" si="159"/>
        <v>0</v>
      </c>
      <c r="J299" s="31">
        <f t="shared" si="159"/>
        <v>0</v>
      </c>
      <c r="K299" s="31">
        <f t="shared" si="159"/>
        <v>0</v>
      </c>
      <c r="L299" s="31">
        <f t="shared" si="159"/>
        <v>0</v>
      </c>
      <c r="M299" s="31">
        <f t="shared" si="159"/>
        <v>0</v>
      </c>
      <c r="N299" s="31">
        <f t="shared" si="159"/>
        <v>0</v>
      </c>
      <c r="O299" s="31">
        <f t="shared" si="159"/>
        <v>0</v>
      </c>
      <c r="P299" s="32">
        <f t="shared" si="159"/>
        <v>0</v>
      </c>
      <c r="Q299" s="32">
        <f t="shared" si="159"/>
        <v>0</v>
      </c>
    </row>
    <row r="300" spans="1:17" ht="13.6" hidden="1" x14ac:dyDescent="0.25">
      <c r="A300" s="25" t="s">
        <v>45</v>
      </c>
      <c r="B300" s="50" t="s">
        <v>38</v>
      </c>
      <c r="C300" s="27" t="s">
        <v>13</v>
      </c>
      <c r="D300" s="27" t="s">
        <v>62</v>
      </c>
      <c r="E300" s="54" t="s">
        <v>276</v>
      </c>
      <c r="F300" s="55" t="s">
        <v>28</v>
      </c>
      <c r="G300" s="27" t="s">
        <v>13</v>
      </c>
      <c r="H300" s="27" t="s">
        <v>62</v>
      </c>
      <c r="I300" s="31">
        <f>+J300+K300</f>
        <v>0</v>
      </c>
      <c r="J300" s="31"/>
      <c r="K300" s="31"/>
      <c r="L300" s="31">
        <f>+M300+N300</f>
        <v>0</v>
      </c>
      <c r="M300" s="31"/>
      <c r="N300" s="31"/>
      <c r="O300" s="31">
        <f>+P300+Q300</f>
        <v>0</v>
      </c>
      <c r="P300" s="29"/>
      <c r="Q300" s="29"/>
    </row>
    <row r="301" spans="1:17" ht="64.55" hidden="1" x14ac:dyDescent="0.25">
      <c r="A301" s="18" t="s">
        <v>277</v>
      </c>
      <c r="B301" s="50" t="s">
        <v>38</v>
      </c>
      <c r="C301" s="19" t="s">
        <v>13</v>
      </c>
      <c r="D301" s="19" t="s">
        <v>62</v>
      </c>
      <c r="E301" s="51" t="s">
        <v>278</v>
      </c>
      <c r="F301" s="55"/>
      <c r="G301" s="19" t="s">
        <v>13</v>
      </c>
      <c r="H301" s="19" t="s">
        <v>62</v>
      </c>
      <c r="I301" s="23">
        <f t="shared" ref="I301:Q302" si="160">+I302</f>
        <v>0</v>
      </c>
      <c r="J301" s="23">
        <f t="shared" si="160"/>
        <v>0</v>
      </c>
      <c r="K301" s="23">
        <f t="shared" si="160"/>
        <v>0</v>
      </c>
      <c r="L301" s="23">
        <f t="shared" si="160"/>
        <v>0</v>
      </c>
      <c r="M301" s="23">
        <f t="shared" si="160"/>
        <v>0</v>
      </c>
      <c r="N301" s="23">
        <f t="shared" si="160"/>
        <v>0</v>
      </c>
      <c r="O301" s="23">
        <f t="shared" si="160"/>
        <v>0</v>
      </c>
      <c r="P301" s="21">
        <f t="shared" si="160"/>
        <v>0</v>
      </c>
      <c r="Q301" s="21">
        <f t="shared" si="160"/>
        <v>0</v>
      </c>
    </row>
    <row r="302" spans="1:17" ht="13.6" hidden="1" x14ac:dyDescent="0.25">
      <c r="A302" s="25" t="s">
        <v>25</v>
      </c>
      <c r="B302" s="50" t="s">
        <v>38</v>
      </c>
      <c r="C302" s="27" t="s">
        <v>13</v>
      </c>
      <c r="D302" s="27" t="s">
        <v>62</v>
      </c>
      <c r="E302" s="54" t="s">
        <v>278</v>
      </c>
      <c r="F302" s="55" t="s">
        <v>26</v>
      </c>
      <c r="G302" s="27" t="s">
        <v>13</v>
      </c>
      <c r="H302" s="27" t="s">
        <v>62</v>
      </c>
      <c r="I302" s="31">
        <f t="shared" si="160"/>
        <v>0</v>
      </c>
      <c r="J302" s="31">
        <f t="shared" si="160"/>
        <v>0</v>
      </c>
      <c r="K302" s="31">
        <f t="shared" si="160"/>
        <v>0</v>
      </c>
      <c r="L302" s="31">
        <f t="shared" si="160"/>
        <v>0</v>
      </c>
      <c r="M302" s="31">
        <f t="shared" si="160"/>
        <v>0</v>
      </c>
      <c r="N302" s="31">
        <f t="shared" si="160"/>
        <v>0</v>
      </c>
      <c r="O302" s="31">
        <f t="shared" si="160"/>
        <v>0</v>
      </c>
      <c r="P302" s="29">
        <f t="shared" si="160"/>
        <v>0</v>
      </c>
      <c r="Q302" s="29">
        <f t="shared" si="160"/>
        <v>0</v>
      </c>
    </row>
    <row r="303" spans="1:17" ht="13.6" hidden="1" x14ac:dyDescent="0.25">
      <c r="A303" s="25" t="s">
        <v>45</v>
      </c>
      <c r="B303" s="50" t="s">
        <v>38</v>
      </c>
      <c r="C303" s="27" t="s">
        <v>13</v>
      </c>
      <c r="D303" s="27" t="s">
        <v>62</v>
      </c>
      <c r="E303" s="54" t="s">
        <v>278</v>
      </c>
      <c r="F303" s="55" t="s">
        <v>28</v>
      </c>
      <c r="G303" s="27" t="s">
        <v>13</v>
      </c>
      <c r="H303" s="27" t="s">
        <v>62</v>
      </c>
      <c r="I303" s="31">
        <f>+J303+K303</f>
        <v>0</v>
      </c>
      <c r="J303" s="31"/>
      <c r="K303" s="31"/>
      <c r="L303" s="31">
        <f>+M303+N303</f>
        <v>0</v>
      </c>
      <c r="M303" s="31"/>
      <c r="N303" s="31"/>
      <c r="O303" s="31">
        <f>+P303+Q303</f>
        <v>0</v>
      </c>
      <c r="P303" s="29"/>
      <c r="Q303" s="29"/>
    </row>
    <row r="304" spans="1:17" ht="38.75" hidden="1" x14ac:dyDescent="0.2">
      <c r="A304" s="18" t="s">
        <v>279</v>
      </c>
      <c r="B304" s="50" t="s">
        <v>38</v>
      </c>
      <c r="C304" s="19" t="s">
        <v>13</v>
      </c>
      <c r="D304" s="19" t="s">
        <v>62</v>
      </c>
      <c r="E304" s="51" t="s">
        <v>280</v>
      </c>
      <c r="F304" s="57"/>
      <c r="G304" s="19" t="s">
        <v>13</v>
      </c>
      <c r="H304" s="19" t="s">
        <v>62</v>
      </c>
      <c r="I304" s="23">
        <f t="shared" ref="I304:Q305" si="161">+I305</f>
        <v>0</v>
      </c>
      <c r="J304" s="23">
        <f t="shared" si="161"/>
        <v>0</v>
      </c>
      <c r="K304" s="23">
        <f t="shared" si="161"/>
        <v>0</v>
      </c>
      <c r="L304" s="23">
        <f t="shared" si="161"/>
        <v>0</v>
      </c>
      <c r="M304" s="23">
        <f t="shared" si="161"/>
        <v>0</v>
      </c>
      <c r="N304" s="23">
        <f t="shared" si="161"/>
        <v>0</v>
      </c>
      <c r="O304" s="23">
        <f t="shared" si="161"/>
        <v>0</v>
      </c>
      <c r="P304" s="24">
        <f t="shared" si="161"/>
        <v>0</v>
      </c>
      <c r="Q304" s="24">
        <f t="shared" si="161"/>
        <v>0</v>
      </c>
    </row>
    <row r="305" spans="1:17" ht="13.6" hidden="1" x14ac:dyDescent="0.25">
      <c r="A305" s="25" t="s">
        <v>25</v>
      </c>
      <c r="B305" s="53" t="s">
        <v>38</v>
      </c>
      <c r="C305" s="27" t="s">
        <v>13</v>
      </c>
      <c r="D305" s="27" t="s">
        <v>62</v>
      </c>
      <c r="E305" s="54" t="s">
        <v>280</v>
      </c>
      <c r="F305" s="55" t="s">
        <v>26</v>
      </c>
      <c r="G305" s="27" t="s">
        <v>13</v>
      </c>
      <c r="H305" s="27" t="s">
        <v>62</v>
      </c>
      <c r="I305" s="31">
        <f t="shared" si="161"/>
        <v>0</v>
      </c>
      <c r="J305" s="31">
        <f t="shared" si="161"/>
        <v>0</v>
      </c>
      <c r="K305" s="31">
        <f t="shared" si="161"/>
        <v>0</v>
      </c>
      <c r="L305" s="31">
        <f t="shared" si="161"/>
        <v>0</v>
      </c>
      <c r="M305" s="31">
        <f t="shared" si="161"/>
        <v>0</v>
      </c>
      <c r="N305" s="31">
        <f t="shared" si="161"/>
        <v>0</v>
      </c>
      <c r="O305" s="31">
        <f t="shared" si="161"/>
        <v>0</v>
      </c>
      <c r="P305" s="32">
        <f t="shared" si="161"/>
        <v>0</v>
      </c>
      <c r="Q305" s="32">
        <f t="shared" si="161"/>
        <v>0</v>
      </c>
    </row>
    <row r="306" spans="1:17" ht="13.6" hidden="1" x14ac:dyDescent="0.25">
      <c r="A306" s="25" t="s">
        <v>45</v>
      </c>
      <c r="B306" s="53" t="s">
        <v>38</v>
      </c>
      <c r="C306" s="27" t="s">
        <v>13</v>
      </c>
      <c r="D306" s="27" t="s">
        <v>62</v>
      </c>
      <c r="E306" s="54" t="s">
        <v>280</v>
      </c>
      <c r="F306" s="55" t="s">
        <v>28</v>
      </c>
      <c r="G306" s="27" t="s">
        <v>13</v>
      </c>
      <c r="H306" s="27" t="s">
        <v>62</v>
      </c>
      <c r="I306" s="31">
        <f t="shared" ref="I306:I307" si="162">+J306+K306</f>
        <v>0</v>
      </c>
      <c r="J306" s="31"/>
      <c r="K306" s="31"/>
      <c r="L306" s="31">
        <f t="shared" ref="L306:L307" si="163">+M306+N306</f>
        <v>0</v>
      </c>
      <c r="M306" s="31"/>
      <c r="N306" s="31"/>
      <c r="O306" s="31">
        <f t="shared" ref="O306:O307" si="164">+P306+Q306</f>
        <v>0</v>
      </c>
      <c r="P306" s="29"/>
      <c r="Q306" s="29"/>
    </row>
    <row r="307" spans="1:17" ht="13.6" x14ac:dyDescent="0.25">
      <c r="A307" s="56" t="s">
        <v>72</v>
      </c>
      <c r="B307" s="53" t="s">
        <v>38</v>
      </c>
      <c r="C307" s="27" t="s">
        <v>141</v>
      </c>
      <c r="D307" s="27" t="s">
        <v>140</v>
      </c>
      <c r="E307" s="26" t="s">
        <v>258</v>
      </c>
      <c r="F307" s="65">
        <v>850</v>
      </c>
      <c r="G307" s="27" t="s">
        <v>141</v>
      </c>
      <c r="H307" s="27" t="s">
        <v>140</v>
      </c>
      <c r="I307" s="31">
        <f t="shared" si="162"/>
        <v>203.29999999999998</v>
      </c>
      <c r="J307" s="31">
        <f>187.6+15.7</f>
        <v>203.29999999999998</v>
      </c>
      <c r="K307" s="31"/>
      <c r="L307" s="31">
        <f t="shared" si="163"/>
        <v>203.3</v>
      </c>
      <c r="M307" s="31">
        <v>203.3</v>
      </c>
      <c r="N307" s="31"/>
      <c r="O307" s="31">
        <f t="shared" si="164"/>
        <v>203.3</v>
      </c>
      <c r="P307" s="31">
        <v>203.3</v>
      </c>
      <c r="Q307" s="29"/>
    </row>
    <row r="308" spans="1:17" ht="31.75" customHeight="1" x14ac:dyDescent="0.2">
      <c r="A308" s="18" t="s">
        <v>281</v>
      </c>
      <c r="B308" s="50" t="s">
        <v>38</v>
      </c>
      <c r="C308" s="19" t="s">
        <v>141</v>
      </c>
      <c r="D308" s="19" t="s">
        <v>140</v>
      </c>
      <c r="E308" s="4" t="s">
        <v>282</v>
      </c>
      <c r="F308" s="71"/>
      <c r="G308" s="19"/>
      <c r="H308" s="19"/>
      <c r="I308" s="23">
        <f>+I321+I324</f>
        <v>866.74300000000005</v>
      </c>
      <c r="J308" s="23">
        <f t="shared" ref="J308:Q308" si="165">+J321+J324</f>
        <v>866.74300000000005</v>
      </c>
      <c r="K308" s="23">
        <f t="shared" si="165"/>
        <v>0</v>
      </c>
      <c r="L308" s="23">
        <f t="shared" si="165"/>
        <v>1468.6</v>
      </c>
      <c r="M308" s="23">
        <f t="shared" si="165"/>
        <v>1468.6</v>
      </c>
      <c r="N308" s="23">
        <f t="shared" si="165"/>
        <v>0</v>
      </c>
      <c r="O308" s="23">
        <f t="shared" si="165"/>
        <v>1137</v>
      </c>
      <c r="P308" s="23">
        <f t="shared" si="165"/>
        <v>1137</v>
      </c>
      <c r="Q308" s="23">
        <f t="shared" si="165"/>
        <v>0</v>
      </c>
    </row>
    <row r="309" spans="1:17" ht="38.75" hidden="1" x14ac:dyDescent="0.2">
      <c r="A309" s="49" t="s">
        <v>283</v>
      </c>
      <c r="B309" s="50" t="s">
        <v>38</v>
      </c>
      <c r="C309" s="19" t="s">
        <v>13</v>
      </c>
      <c r="D309" s="19" t="s">
        <v>39</v>
      </c>
      <c r="E309" s="51" t="s">
        <v>284</v>
      </c>
      <c r="F309" s="57"/>
      <c r="G309" s="19"/>
      <c r="H309" s="19"/>
      <c r="I309" s="23">
        <f t="shared" ref="I309:Q309" si="166">+I313+I318+I310</f>
        <v>0</v>
      </c>
      <c r="J309" s="23">
        <f t="shared" si="166"/>
        <v>0</v>
      </c>
      <c r="K309" s="23">
        <f t="shared" si="166"/>
        <v>0</v>
      </c>
      <c r="L309" s="23">
        <f t="shared" si="166"/>
        <v>0</v>
      </c>
      <c r="M309" s="23">
        <f t="shared" si="166"/>
        <v>0</v>
      </c>
      <c r="N309" s="23">
        <f t="shared" si="166"/>
        <v>0</v>
      </c>
      <c r="O309" s="23">
        <f t="shared" si="166"/>
        <v>0</v>
      </c>
      <c r="P309" s="24">
        <f t="shared" si="166"/>
        <v>0</v>
      </c>
      <c r="Q309" s="24">
        <f t="shared" si="166"/>
        <v>0</v>
      </c>
    </row>
    <row r="310" spans="1:17" ht="38.75" hidden="1" x14ac:dyDescent="0.2">
      <c r="A310" s="49" t="s">
        <v>285</v>
      </c>
      <c r="B310" s="50" t="s">
        <v>38</v>
      </c>
      <c r="C310" s="19" t="s">
        <v>13</v>
      </c>
      <c r="D310" s="19" t="s">
        <v>39</v>
      </c>
      <c r="E310" s="51" t="s">
        <v>286</v>
      </c>
      <c r="F310" s="57"/>
      <c r="G310" s="19"/>
      <c r="H310" s="19"/>
      <c r="I310" s="23">
        <f t="shared" ref="I310:Q311" si="167">+I311</f>
        <v>0</v>
      </c>
      <c r="J310" s="23">
        <f t="shared" si="167"/>
        <v>0</v>
      </c>
      <c r="K310" s="23">
        <f t="shared" si="167"/>
        <v>0</v>
      </c>
      <c r="L310" s="23">
        <f t="shared" si="167"/>
        <v>0</v>
      </c>
      <c r="M310" s="23">
        <f t="shared" si="167"/>
        <v>0</v>
      </c>
      <c r="N310" s="23">
        <f t="shared" si="167"/>
        <v>0</v>
      </c>
      <c r="O310" s="23">
        <f t="shared" si="167"/>
        <v>0</v>
      </c>
      <c r="P310" s="24">
        <f t="shared" si="167"/>
        <v>0</v>
      </c>
      <c r="Q310" s="24">
        <f t="shared" si="167"/>
        <v>0</v>
      </c>
    </row>
    <row r="311" spans="1:17" ht="13.6" hidden="1" x14ac:dyDescent="0.25">
      <c r="A311" s="106" t="s">
        <v>287</v>
      </c>
      <c r="B311" s="53" t="s">
        <v>38</v>
      </c>
      <c r="C311" s="27" t="s">
        <v>13</v>
      </c>
      <c r="D311" s="27" t="s">
        <v>39</v>
      </c>
      <c r="E311" s="54" t="s">
        <v>286</v>
      </c>
      <c r="F311" s="55" t="s">
        <v>288</v>
      </c>
      <c r="G311" s="27"/>
      <c r="H311" s="27"/>
      <c r="I311" s="31">
        <f t="shared" si="167"/>
        <v>0</v>
      </c>
      <c r="J311" s="31">
        <f t="shared" si="167"/>
        <v>0</v>
      </c>
      <c r="K311" s="31">
        <f t="shared" si="167"/>
        <v>0</v>
      </c>
      <c r="L311" s="31">
        <f t="shared" si="167"/>
        <v>0</v>
      </c>
      <c r="M311" s="31">
        <f t="shared" si="167"/>
        <v>0</v>
      </c>
      <c r="N311" s="31">
        <f t="shared" si="167"/>
        <v>0</v>
      </c>
      <c r="O311" s="31">
        <f t="shared" si="167"/>
        <v>0</v>
      </c>
      <c r="P311" s="32">
        <f t="shared" si="167"/>
        <v>0</v>
      </c>
      <c r="Q311" s="32">
        <f t="shared" si="167"/>
        <v>0</v>
      </c>
    </row>
    <row r="312" spans="1:17" ht="13.6" hidden="1" x14ac:dyDescent="0.25">
      <c r="A312" s="107" t="s">
        <v>289</v>
      </c>
      <c r="B312" s="53" t="s">
        <v>38</v>
      </c>
      <c r="C312" s="27" t="s">
        <v>13</v>
      </c>
      <c r="D312" s="27" t="s">
        <v>39</v>
      </c>
      <c r="E312" s="54" t="s">
        <v>286</v>
      </c>
      <c r="F312" s="55" t="s">
        <v>290</v>
      </c>
      <c r="G312" s="27"/>
      <c r="H312" s="27"/>
      <c r="I312" s="31">
        <f>+J312+K312</f>
        <v>0</v>
      </c>
      <c r="J312" s="31"/>
      <c r="K312" s="31"/>
      <c r="L312" s="31">
        <f>+M312+N312</f>
        <v>0</v>
      </c>
      <c r="M312" s="31"/>
      <c r="N312" s="31"/>
      <c r="O312" s="31">
        <f>+P312+Q312</f>
        <v>0</v>
      </c>
      <c r="P312" s="32"/>
      <c r="Q312" s="32"/>
    </row>
    <row r="313" spans="1:17" ht="38.75" hidden="1" x14ac:dyDescent="0.2">
      <c r="A313" s="38" t="s">
        <v>43</v>
      </c>
      <c r="B313" s="50" t="s">
        <v>38</v>
      </c>
      <c r="C313" s="19" t="s">
        <v>13</v>
      </c>
      <c r="D313" s="19" t="s">
        <v>39</v>
      </c>
      <c r="E313" s="51" t="s">
        <v>291</v>
      </c>
      <c r="F313" s="57"/>
      <c r="G313" s="19"/>
      <c r="H313" s="19"/>
      <c r="I313" s="23">
        <f t="shared" ref="I313:Q313" si="168">+I314+I316</f>
        <v>0</v>
      </c>
      <c r="J313" s="23">
        <f t="shared" si="168"/>
        <v>0</v>
      </c>
      <c r="K313" s="23">
        <f t="shared" si="168"/>
        <v>0</v>
      </c>
      <c r="L313" s="23">
        <f t="shared" si="168"/>
        <v>0</v>
      </c>
      <c r="M313" s="23">
        <f t="shared" si="168"/>
        <v>0</v>
      </c>
      <c r="N313" s="23">
        <f t="shared" si="168"/>
        <v>0</v>
      </c>
      <c r="O313" s="23">
        <f t="shared" si="168"/>
        <v>0</v>
      </c>
      <c r="P313" s="24">
        <f t="shared" si="168"/>
        <v>0</v>
      </c>
      <c r="Q313" s="24">
        <f t="shared" si="168"/>
        <v>0</v>
      </c>
    </row>
    <row r="314" spans="1:17" ht="13.6" hidden="1" x14ac:dyDescent="0.25">
      <c r="A314" s="106" t="s">
        <v>287</v>
      </c>
      <c r="B314" s="53" t="s">
        <v>38</v>
      </c>
      <c r="C314" s="27" t="s">
        <v>13</v>
      </c>
      <c r="D314" s="27" t="s">
        <v>39</v>
      </c>
      <c r="E314" s="54" t="s">
        <v>291</v>
      </c>
      <c r="F314" s="55" t="s">
        <v>288</v>
      </c>
      <c r="G314" s="27"/>
      <c r="H314" s="27"/>
      <c r="I314" s="31">
        <f t="shared" ref="I314:Q314" si="169">+I315</f>
        <v>0</v>
      </c>
      <c r="J314" s="31">
        <f t="shared" si="169"/>
        <v>0</v>
      </c>
      <c r="K314" s="31">
        <f t="shared" si="169"/>
        <v>0</v>
      </c>
      <c r="L314" s="31">
        <f t="shared" si="169"/>
        <v>0</v>
      </c>
      <c r="M314" s="31">
        <f t="shared" si="169"/>
        <v>0</v>
      </c>
      <c r="N314" s="31">
        <f t="shared" si="169"/>
        <v>0</v>
      </c>
      <c r="O314" s="31">
        <f t="shared" si="169"/>
        <v>0</v>
      </c>
      <c r="P314" s="32">
        <f t="shared" si="169"/>
        <v>0</v>
      </c>
      <c r="Q314" s="32">
        <f t="shared" si="169"/>
        <v>0</v>
      </c>
    </row>
    <row r="315" spans="1:17" ht="13.6" hidden="1" x14ac:dyDescent="0.25">
      <c r="A315" s="107" t="s">
        <v>289</v>
      </c>
      <c r="B315" s="53" t="s">
        <v>38</v>
      </c>
      <c r="C315" s="27" t="s">
        <v>13</v>
      </c>
      <c r="D315" s="27" t="s">
        <v>39</v>
      </c>
      <c r="E315" s="54" t="s">
        <v>291</v>
      </c>
      <c r="F315" s="55" t="s">
        <v>290</v>
      </c>
      <c r="G315" s="27"/>
      <c r="H315" s="27"/>
      <c r="I315" s="31">
        <f>+J315+K315</f>
        <v>0</v>
      </c>
      <c r="J315" s="31"/>
      <c r="K315" s="31"/>
      <c r="L315" s="31">
        <f>+M315+N315</f>
        <v>0</v>
      </c>
      <c r="M315" s="31"/>
      <c r="N315" s="31"/>
      <c r="O315" s="31">
        <f>+P315+Q315</f>
        <v>0</v>
      </c>
      <c r="P315" s="29"/>
      <c r="Q315" s="29"/>
    </row>
    <row r="316" spans="1:17" ht="13.6" hidden="1" x14ac:dyDescent="0.25">
      <c r="A316" s="36" t="s">
        <v>46</v>
      </c>
      <c r="B316" s="53" t="s">
        <v>38</v>
      </c>
      <c r="C316" s="27" t="s">
        <v>13</v>
      </c>
      <c r="D316" s="27" t="s">
        <v>39</v>
      </c>
      <c r="E316" s="54" t="s">
        <v>291</v>
      </c>
      <c r="F316" s="55" t="s">
        <v>47</v>
      </c>
      <c r="G316" s="27"/>
      <c r="H316" s="27"/>
      <c r="I316" s="31">
        <f t="shared" ref="I316:Q316" si="170">+I317</f>
        <v>0</v>
      </c>
      <c r="J316" s="31">
        <f t="shared" si="170"/>
        <v>0</v>
      </c>
      <c r="K316" s="31">
        <f t="shared" si="170"/>
        <v>0</v>
      </c>
      <c r="L316" s="31">
        <f t="shared" si="170"/>
        <v>0</v>
      </c>
      <c r="M316" s="31">
        <f t="shared" si="170"/>
        <v>0</v>
      </c>
      <c r="N316" s="31">
        <f t="shared" si="170"/>
        <v>0</v>
      </c>
      <c r="O316" s="31">
        <f t="shared" si="170"/>
        <v>0</v>
      </c>
      <c r="P316" s="32">
        <f t="shared" si="170"/>
        <v>0</v>
      </c>
      <c r="Q316" s="32">
        <f t="shared" si="170"/>
        <v>0</v>
      </c>
    </row>
    <row r="317" spans="1:17" ht="13.6" hidden="1" x14ac:dyDescent="0.25">
      <c r="A317" s="36" t="s">
        <v>52</v>
      </c>
      <c r="B317" s="53" t="s">
        <v>38</v>
      </c>
      <c r="C317" s="27" t="s">
        <v>13</v>
      </c>
      <c r="D317" s="27" t="s">
        <v>39</v>
      </c>
      <c r="E317" s="54" t="s">
        <v>291</v>
      </c>
      <c r="F317" s="55" t="s">
        <v>53</v>
      </c>
      <c r="G317" s="27"/>
      <c r="H317" s="27"/>
      <c r="I317" s="31">
        <f>+J317+K317</f>
        <v>0</v>
      </c>
      <c r="J317" s="31"/>
      <c r="K317" s="31">
        <f>4826.1-4826.1+50000-50000</f>
        <v>0</v>
      </c>
      <c r="L317" s="31">
        <f>+M317+N317</f>
        <v>0</v>
      </c>
      <c r="M317" s="31"/>
      <c r="N317" s="31">
        <f>4826.1-4826.1+50000-50000</f>
        <v>0</v>
      </c>
      <c r="O317" s="31">
        <f>+P317+Q317</f>
        <v>0</v>
      </c>
      <c r="P317" s="29"/>
      <c r="Q317" s="29">
        <f>4826.1-4826.1+50000-50000</f>
        <v>0</v>
      </c>
    </row>
    <row r="318" spans="1:17" ht="38.75" hidden="1" x14ac:dyDescent="0.2">
      <c r="A318" s="38" t="s">
        <v>59</v>
      </c>
      <c r="B318" s="50" t="s">
        <v>38</v>
      </c>
      <c r="C318" s="19" t="s">
        <v>13</v>
      </c>
      <c r="D318" s="19" t="s">
        <v>39</v>
      </c>
      <c r="E318" s="51" t="s">
        <v>292</v>
      </c>
      <c r="F318" s="57"/>
      <c r="G318" s="19"/>
      <c r="H318" s="19"/>
      <c r="I318" s="23">
        <f t="shared" ref="I318:Q319" si="171">+I319</f>
        <v>0</v>
      </c>
      <c r="J318" s="23">
        <f t="shared" si="171"/>
        <v>0</v>
      </c>
      <c r="K318" s="23">
        <f t="shared" si="171"/>
        <v>0</v>
      </c>
      <c r="L318" s="23">
        <f t="shared" si="171"/>
        <v>0</v>
      </c>
      <c r="M318" s="23">
        <f t="shared" si="171"/>
        <v>0</v>
      </c>
      <c r="N318" s="23">
        <f t="shared" si="171"/>
        <v>0</v>
      </c>
      <c r="O318" s="23">
        <f t="shared" si="171"/>
        <v>0</v>
      </c>
      <c r="P318" s="24">
        <f t="shared" si="171"/>
        <v>0</v>
      </c>
      <c r="Q318" s="24">
        <f t="shared" si="171"/>
        <v>0</v>
      </c>
    </row>
    <row r="319" spans="1:17" ht="13.6" hidden="1" x14ac:dyDescent="0.25">
      <c r="A319" s="106" t="s">
        <v>287</v>
      </c>
      <c r="B319" s="53" t="s">
        <v>38</v>
      </c>
      <c r="C319" s="27" t="s">
        <v>13</v>
      </c>
      <c r="D319" s="27" t="s">
        <v>39</v>
      </c>
      <c r="E319" s="54" t="s">
        <v>292</v>
      </c>
      <c r="F319" s="55" t="s">
        <v>288</v>
      </c>
      <c r="G319" s="27"/>
      <c r="H319" s="27"/>
      <c r="I319" s="31">
        <f t="shared" si="171"/>
        <v>0</v>
      </c>
      <c r="J319" s="31">
        <f t="shared" si="171"/>
        <v>0</v>
      </c>
      <c r="K319" s="31">
        <f t="shared" si="171"/>
        <v>0</v>
      </c>
      <c r="L319" s="31">
        <f t="shared" si="171"/>
        <v>0</v>
      </c>
      <c r="M319" s="31">
        <f t="shared" si="171"/>
        <v>0</v>
      </c>
      <c r="N319" s="31">
        <f t="shared" si="171"/>
        <v>0</v>
      </c>
      <c r="O319" s="31">
        <f t="shared" si="171"/>
        <v>0</v>
      </c>
      <c r="P319" s="32">
        <f t="shared" si="171"/>
        <v>0</v>
      </c>
      <c r="Q319" s="32">
        <f t="shared" si="171"/>
        <v>0</v>
      </c>
    </row>
    <row r="320" spans="1:17" ht="13.6" hidden="1" x14ac:dyDescent="0.25">
      <c r="A320" s="107" t="s">
        <v>289</v>
      </c>
      <c r="B320" s="53" t="s">
        <v>38</v>
      </c>
      <c r="C320" s="27" t="s">
        <v>13</v>
      </c>
      <c r="D320" s="27" t="s">
        <v>39</v>
      </c>
      <c r="E320" s="54" t="s">
        <v>292</v>
      </c>
      <c r="F320" s="55" t="s">
        <v>290</v>
      </c>
      <c r="G320" s="27"/>
      <c r="H320" s="27"/>
      <c r="I320" s="31">
        <f>+J320+K320</f>
        <v>0</v>
      </c>
      <c r="J320" s="31"/>
      <c r="K320" s="31"/>
      <c r="L320" s="31">
        <f>+M320+N320</f>
        <v>0</v>
      </c>
      <c r="M320" s="31"/>
      <c r="N320" s="31"/>
      <c r="O320" s="31">
        <f>+P320+Q320</f>
        <v>0</v>
      </c>
      <c r="P320" s="29"/>
      <c r="Q320" s="29"/>
    </row>
    <row r="321" spans="1:17" ht="40.75" customHeight="1" x14ac:dyDescent="0.2">
      <c r="A321" s="49" t="s">
        <v>293</v>
      </c>
      <c r="B321" s="50" t="s">
        <v>38</v>
      </c>
      <c r="C321" s="19" t="s">
        <v>141</v>
      </c>
      <c r="D321" s="19" t="s">
        <v>140</v>
      </c>
      <c r="E321" s="4" t="s">
        <v>294</v>
      </c>
      <c r="F321" s="71"/>
      <c r="G321" s="19"/>
      <c r="H321" s="19"/>
      <c r="I321" s="23">
        <f t="shared" ref="I321:Q322" si="172">+I322</f>
        <v>846.74300000000005</v>
      </c>
      <c r="J321" s="23">
        <f t="shared" si="172"/>
        <v>846.74300000000005</v>
      </c>
      <c r="K321" s="23">
        <f t="shared" si="172"/>
        <v>0</v>
      </c>
      <c r="L321" s="23">
        <f t="shared" si="172"/>
        <v>1458.6</v>
      </c>
      <c r="M321" s="23">
        <f t="shared" si="172"/>
        <v>1458.6</v>
      </c>
      <c r="N321" s="23">
        <f t="shared" si="172"/>
        <v>0</v>
      </c>
      <c r="O321" s="23">
        <f t="shared" si="172"/>
        <v>1127</v>
      </c>
      <c r="P321" s="21">
        <f t="shared" si="172"/>
        <v>1127</v>
      </c>
      <c r="Q321" s="21">
        <f t="shared" si="172"/>
        <v>0</v>
      </c>
    </row>
    <row r="322" spans="1:17" ht="13.6" x14ac:dyDescent="0.25">
      <c r="A322" s="25" t="s">
        <v>25</v>
      </c>
      <c r="B322" s="53" t="s">
        <v>38</v>
      </c>
      <c r="C322" s="27" t="s">
        <v>141</v>
      </c>
      <c r="D322" s="27" t="s">
        <v>140</v>
      </c>
      <c r="E322" s="26" t="s">
        <v>294</v>
      </c>
      <c r="F322" s="65">
        <v>200</v>
      </c>
      <c r="G322" s="27"/>
      <c r="H322" s="27"/>
      <c r="I322" s="31">
        <f t="shared" si="172"/>
        <v>846.74300000000005</v>
      </c>
      <c r="J322" s="31">
        <f t="shared" si="172"/>
        <v>846.74300000000005</v>
      </c>
      <c r="K322" s="31">
        <f t="shared" si="172"/>
        <v>0</v>
      </c>
      <c r="L322" s="31">
        <f t="shared" si="172"/>
        <v>1458.6</v>
      </c>
      <c r="M322" s="31">
        <f t="shared" si="172"/>
        <v>1458.6</v>
      </c>
      <c r="N322" s="31">
        <f t="shared" si="172"/>
        <v>0</v>
      </c>
      <c r="O322" s="31">
        <f t="shared" si="172"/>
        <v>1127</v>
      </c>
      <c r="P322" s="29">
        <f t="shared" si="172"/>
        <v>1127</v>
      </c>
      <c r="Q322" s="29">
        <f t="shared" si="172"/>
        <v>0</v>
      </c>
    </row>
    <row r="323" spans="1:17" ht="13.6" x14ac:dyDescent="0.25">
      <c r="A323" s="25" t="s">
        <v>45</v>
      </c>
      <c r="B323" s="53" t="s">
        <v>38</v>
      </c>
      <c r="C323" s="27" t="s">
        <v>141</v>
      </c>
      <c r="D323" s="27" t="s">
        <v>140</v>
      </c>
      <c r="E323" s="26" t="s">
        <v>294</v>
      </c>
      <c r="F323" s="65">
        <v>240</v>
      </c>
      <c r="G323" s="27" t="s">
        <v>141</v>
      </c>
      <c r="H323" s="27" t="s">
        <v>140</v>
      </c>
      <c r="I323" s="31">
        <f>+J323+K323</f>
        <v>846.74300000000005</v>
      </c>
      <c r="J323" s="31">
        <f>846.743</f>
        <v>846.74300000000005</v>
      </c>
      <c r="K323" s="31"/>
      <c r="L323" s="31">
        <f>+M323+N323</f>
        <v>1458.6</v>
      </c>
      <c r="M323" s="31">
        <v>1458.6</v>
      </c>
      <c r="N323" s="31"/>
      <c r="O323" s="31">
        <f>+P323+Q323</f>
        <v>1127</v>
      </c>
      <c r="P323" s="29">
        <v>1127</v>
      </c>
      <c r="Q323" s="29"/>
    </row>
    <row r="324" spans="1:17" ht="25.85" x14ac:dyDescent="0.2">
      <c r="A324" s="18" t="s">
        <v>295</v>
      </c>
      <c r="B324" s="50" t="s">
        <v>38</v>
      </c>
      <c r="C324" s="19" t="s">
        <v>141</v>
      </c>
      <c r="D324" s="19" t="s">
        <v>140</v>
      </c>
      <c r="E324" s="4" t="s">
        <v>296</v>
      </c>
      <c r="F324" s="71"/>
      <c r="G324" s="19"/>
      <c r="H324" s="19"/>
      <c r="I324" s="23">
        <f t="shared" ref="I324:Q325" si="173">+I325</f>
        <v>20</v>
      </c>
      <c r="J324" s="23">
        <f t="shared" si="173"/>
        <v>20</v>
      </c>
      <c r="K324" s="23">
        <f t="shared" si="173"/>
        <v>0</v>
      </c>
      <c r="L324" s="23">
        <f t="shared" si="173"/>
        <v>10</v>
      </c>
      <c r="M324" s="23">
        <f t="shared" si="173"/>
        <v>10</v>
      </c>
      <c r="N324" s="23">
        <f t="shared" si="173"/>
        <v>0</v>
      </c>
      <c r="O324" s="23">
        <f t="shared" si="173"/>
        <v>10</v>
      </c>
      <c r="P324" s="21">
        <f t="shared" si="173"/>
        <v>10</v>
      </c>
      <c r="Q324" s="21">
        <f t="shared" si="173"/>
        <v>0</v>
      </c>
    </row>
    <row r="325" spans="1:17" ht="13.6" x14ac:dyDescent="0.25">
      <c r="A325" s="56" t="s">
        <v>25</v>
      </c>
      <c r="B325" s="53" t="s">
        <v>38</v>
      </c>
      <c r="C325" s="27" t="s">
        <v>141</v>
      </c>
      <c r="D325" s="27" t="s">
        <v>140</v>
      </c>
      <c r="E325" s="26" t="s">
        <v>296</v>
      </c>
      <c r="F325" s="65">
        <v>200</v>
      </c>
      <c r="G325" s="27"/>
      <c r="H325" s="27"/>
      <c r="I325" s="31">
        <f t="shared" si="173"/>
        <v>20</v>
      </c>
      <c r="J325" s="31">
        <f t="shared" si="173"/>
        <v>20</v>
      </c>
      <c r="K325" s="31">
        <f t="shared" si="173"/>
        <v>0</v>
      </c>
      <c r="L325" s="31">
        <f t="shared" si="173"/>
        <v>10</v>
      </c>
      <c r="M325" s="31">
        <f t="shared" si="173"/>
        <v>10</v>
      </c>
      <c r="N325" s="31">
        <f t="shared" si="173"/>
        <v>0</v>
      </c>
      <c r="O325" s="31">
        <f t="shared" si="173"/>
        <v>10</v>
      </c>
      <c r="P325" s="29">
        <f t="shared" si="173"/>
        <v>10</v>
      </c>
      <c r="Q325" s="29">
        <f t="shared" si="173"/>
        <v>0</v>
      </c>
    </row>
    <row r="326" spans="1:17" ht="13.6" x14ac:dyDescent="0.25">
      <c r="A326" s="36" t="s">
        <v>45</v>
      </c>
      <c r="B326" s="53" t="s">
        <v>38</v>
      </c>
      <c r="C326" s="27" t="s">
        <v>141</v>
      </c>
      <c r="D326" s="27" t="s">
        <v>140</v>
      </c>
      <c r="E326" s="26" t="s">
        <v>296</v>
      </c>
      <c r="F326" s="65">
        <v>240</v>
      </c>
      <c r="G326" s="27" t="s">
        <v>141</v>
      </c>
      <c r="H326" s="27" t="s">
        <v>140</v>
      </c>
      <c r="I326" s="31">
        <f>+J326+K326</f>
        <v>20</v>
      </c>
      <c r="J326" s="31">
        <v>20</v>
      </c>
      <c r="K326" s="31"/>
      <c r="L326" s="31">
        <f>+M326+N326</f>
        <v>10</v>
      </c>
      <c r="M326" s="31">
        <v>10</v>
      </c>
      <c r="N326" s="31"/>
      <c r="O326" s="31">
        <f>+P326+Q326</f>
        <v>10</v>
      </c>
      <c r="P326" s="29">
        <v>10</v>
      </c>
      <c r="Q326" s="29"/>
    </row>
    <row r="327" spans="1:17" ht="25.85" x14ac:dyDescent="0.2">
      <c r="A327" s="102" t="s">
        <v>297</v>
      </c>
      <c r="B327" s="61">
        <v>700</v>
      </c>
      <c r="C327" s="46" t="s">
        <v>102</v>
      </c>
      <c r="D327" s="46" t="s">
        <v>181</v>
      </c>
      <c r="E327" s="62" t="s">
        <v>298</v>
      </c>
      <c r="F327" s="84"/>
      <c r="G327" s="46"/>
      <c r="H327" s="46"/>
      <c r="I327" s="17">
        <f>+I333</f>
        <v>80021.3</v>
      </c>
      <c r="J327" s="17">
        <f t="shared" ref="J327:Q327" si="174">+J333</f>
        <v>30985.200000000001</v>
      </c>
      <c r="K327" s="17">
        <f t="shared" si="174"/>
        <v>49036.1</v>
      </c>
      <c r="L327" s="17">
        <f t="shared" si="174"/>
        <v>85662.6</v>
      </c>
      <c r="M327" s="17">
        <f t="shared" si="174"/>
        <v>32658.400000000001</v>
      </c>
      <c r="N327" s="17">
        <f t="shared" si="174"/>
        <v>53004.2</v>
      </c>
      <c r="O327" s="17">
        <f t="shared" si="174"/>
        <v>87225.1</v>
      </c>
      <c r="P327" s="17">
        <f t="shared" si="174"/>
        <v>34220.9</v>
      </c>
      <c r="Q327" s="17">
        <f t="shared" si="174"/>
        <v>53004.2</v>
      </c>
    </row>
    <row r="328" spans="1:17" ht="13.6" hidden="1" x14ac:dyDescent="0.25">
      <c r="A328" s="56" t="s">
        <v>46</v>
      </c>
      <c r="B328" s="53" t="s">
        <v>38</v>
      </c>
      <c r="C328" s="27" t="s">
        <v>13</v>
      </c>
      <c r="D328" s="27" t="s">
        <v>39</v>
      </c>
      <c r="E328" s="54" t="s">
        <v>51</v>
      </c>
      <c r="F328" s="55" t="s">
        <v>47</v>
      </c>
      <c r="G328" s="27"/>
      <c r="H328" s="27"/>
      <c r="I328" s="31">
        <f t="shared" ref="I328:Q328" si="175">+I329</f>
        <v>0</v>
      </c>
      <c r="J328" s="31">
        <f t="shared" si="175"/>
        <v>0</v>
      </c>
      <c r="K328" s="31">
        <f t="shared" si="175"/>
        <v>0</v>
      </c>
      <c r="L328" s="31">
        <f t="shared" si="175"/>
        <v>0</v>
      </c>
      <c r="M328" s="31">
        <f t="shared" si="175"/>
        <v>0</v>
      </c>
      <c r="N328" s="31">
        <f t="shared" si="175"/>
        <v>0</v>
      </c>
      <c r="O328" s="31">
        <f t="shared" si="175"/>
        <v>0</v>
      </c>
      <c r="P328" s="32">
        <f t="shared" si="175"/>
        <v>0</v>
      </c>
      <c r="Q328" s="32">
        <f t="shared" si="175"/>
        <v>0</v>
      </c>
    </row>
    <row r="329" spans="1:17" ht="13.6" hidden="1" x14ac:dyDescent="0.25">
      <c r="A329" s="25" t="s">
        <v>52</v>
      </c>
      <c r="B329" s="53" t="s">
        <v>38</v>
      </c>
      <c r="C329" s="27" t="s">
        <v>13</v>
      </c>
      <c r="D329" s="27" t="s">
        <v>39</v>
      </c>
      <c r="E329" s="54" t="s">
        <v>51</v>
      </c>
      <c r="F329" s="55" t="s">
        <v>53</v>
      </c>
      <c r="G329" s="27"/>
      <c r="H329" s="27"/>
      <c r="I329" s="31">
        <f>+J329+K329</f>
        <v>0</v>
      </c>
      <c r="J329" s="31"/>
      <c r="K329" s="31"/>
      <c r="L329" s="31">
        <f>+M329+N329</f>
        <v>0</v>
      </c>
      <c r="M329" s="31"/>
      <c r="N329" s="31"/>
      <c r="O329" s="31">
        <f>+P329+Q329</f>
        <v>0</v>
      </c>
      <c r="P329" s="29"/>
      <c r="Q329" s="29"/>
    </row>
    <row r="330" spans="1:17" ht="38.75" hidden="1" x14ac:dyDescent="0.2">
      <c r="A330" s="38" t="s">
        <v>59</v>
      </c>
      <c r="B330" s="50" t="s">
        <v>38</v>
      </c>
      <c r="C330" s="19" t="s">
        <v>13</v>
      </c>
      <c r="D330" s="19" t="s">
        <v>39</v>
      </c>
      <c r="E330" s="51" t="s">
        <v>299</v>
      </c>
      <c r="F330" s="57"/>
      <c r="G330" s="19"/>
      <c r="H330" s="19"/>
      <c r="I330" s="23">
        <f t="shared" ref="I330:Q331" si="176">+I331</f>
        <v>0</v>
      </c>
      <c r="J330" s="23">
        <f t="shared" si="176"/>
        <v>0</v>
      </c>
      <c r="K330" s="23">
        <f t="shared" si="176"/>
        <v>0</v>
      </c>
      <c r="L330" s="23">
        <f t="shared" si="176"/>
        <v>0</v>
      </c>
      <c r="M330" s="23">
        <f t="shared" si="176"/>
        <v>0</v>
      </c>
      <c r="N330" s="23">
        <f t="shared" si="176"/>
        <v>0</v>
      </c>
      <c r="O330" s="23">
        <f t="shared" si="176"/>
        <v>0</v>
      </c>
      <c r="P330" s="24">
        <f t="shared" si="176"/>
        <v>0</v>
      </c>
      <c r="Q330" s="24">
        <f t="shared" si="176"/>
        <v>0</v>
      </c>
    </row>
    <row r="331" spans="1:17" ht="13.6" hidden="1" x14ac:dyDescent="0.25">
      <c r="A331" s="25" t="s">
        <v>25</v>
      </c>
      <c r="B331" s="53" t="s">
        <v>38</v>
      </c>
      <c r="C331" s="27" t="s">
        <v>13</v>
      </c>
      <c r="D331" s="27" t="s">
        <v>39</v>
      </c>
      <c r="E331" s="54" t="s">
        <v>299</v>
      </c>
      <c r="F331" s="55" t="s">
        <v>26</v>
      </c>
      <c r="G331" s="27"/>
      <c r="H331" s="27"/>
      <c r="I331" s="31">
        <f t="shared" si="176"/>
        <v>0</v>
      </c>
      <c r="J331" s="31">
        <f t="shared" si="176"/>
        <v>0</v>
      </c>
      <c r="K331" s="31">
        <f t="shared" si="176"/>
        <v>0</v>
      </c>
      <c r="L331" s="31">
        <f t="shared" si="176"/>
        <v>0</v>
      </c>
      <c r="M331" s="31">
        <f t="shared" si="176"/>
        <v>0</v>
      </c>
      <c r="N331" s="31">
        <f t="shared" si="176"/>
        <v>0</v>
      </c>
      <c r="O331" s="31">
        <f t="shared" si="176"/>
        <v>0</v>
      </c>
      <c r="P331" s="29">
        <f t="shared" si="176"/>
        <v>0</v>
      </c>
      <c r="Q331" s="29">
        <f t="shared" si="176"/>
        <v>0</v>
      </c>
    </row>
    <row r="332" spans="1:17" ht="13.6" hidden="1" x14ac:dyDescent="0.25">
      <c r="A332" s="25" t="s">
        <v>45</v>
      </c>
      <c r="B332" s="53" t="s">
        <v>38</v>
      </c>
      <c r="C332" s="27" t="s">
        <v>13</v>
      </c>
      <c r="D332" s="27" t="s">
        <v>39</v>
      </c>
      <c r="E332" s="54" t="s">
        <v>299</v>
      </c>
      <c r="F332" s="55" t="s">
        <v>28</v>
      </c>
      <c r="G332" s="27"/>
      <c r="H332" s="27"/>
      <c r="I332" s="31">
        <f>+J332+K332</f>
        <v>0</v>
      </c>
      <c r="J332" s="31"/>
      <c r="K332" s="31"/>
      <c r="L332" s="31">
        <f>+M332+N332</f>
        <v>0</v>
      </c>
      <c r="M332" s="31"/>
      <c r="N332" s="31"/>
      <c r="O332" s="31">
        <f>+P332+Q332</f>
        <v>0</v>
      </c>
      <c r="P332" s="29"/>
      <c r="Q332" s="29"/>
    </row>
    <row r="333" spans="1:17" ht="35.5" customHeight="1" x14ac:dyDescent="0.2">
      <c r="A333" s="18" t="s">
        <v>300</v>
      </c>
      <c r="B333" s="4">
        <v>700</v>
      </c>
      <c r="C333" s="19" t="s">
        <v>102</v>
      </c>
      <c r="D333" s="19" t="s">
        <v>181</v>
      </c>
      <c r="E333" s="64" t="s">
        <v>301</v>
      </c>
      <c r="F333" s="71"/>
      <c r="G333" s="19"/>
      <c r="H333" s="19"/>
      <c r="I333" s="23">
        <f>+I334+I343</f>
        <v>80021.3</v>
      </c>
      <c r="J333" s="23">
        <f t="shared" ref="J333:Q333" si="177">+J334+J343</f>
        <v>30985.200000000001</v>
      </c>
      <c r="K333" s="23">
        <f t="shared" si="177"/>
        <v>49036.1</v>
      </c>
      <c r="L333" s="23">
        <f t="shared" si="177"/>
        <v>85662.6</v>
      </c>
      <c r="M333" s="23">
        <f t="shared" si="177"/>
        <v>32658.400000000001</v>
      </c>
      <c r="N333" s="23">
        <f t="shared" si="177"/>
        <v>53004.2</v>
      </c>
      <c r="O333" s="23">
        <f t="shared" si="177"/>
        <v>87225.1</v>
      </c>
      <c r="P333" s="23">
        <f t="shared" si="177"/>
        <v>34220.9</v>
      </c>
      <c r="Q333" s="23">
        <f t="shared" si="177"/>
        <v>53004.2</v>
      </c>
    </row>
    <row r="334" spans="1:17" ht="25.85" x14ac:dyDescent="0.2">
      <c r="A334" s="18" t="s">
        <v>302</v>
      </c>
      <c r="B334" s="4">
        <v>700</v>
      </c>
      <c r="C334" s="19" t="s">
        <v>102</v>
      </c>
      <c r="D334" s="19" t="s">
        <v>63</v>
      </c>
      <c r="E334" s="64" t="s">
        <v>303</v>
      </c>
      <c r="F334" s="71"/>
      <c r="G334" s="19"/>
      <c r="H334" s="19"/>
      <c r="I334" s="23">
        <f>+I335+I338+I340</f>
        <v>49036.1</v>
      </c>
      <c r="J334" s="23">
        <f t="shared" ref="J334:Q334" si="178">+J335+J338+J340</f>
        <v>0</v>
      </c>
      <c r="K334" s="23">
        <f t="shared" si="178"/>
        <v>49036.1</v>
      </c>
      <c r="L334" s="23">
        <f t="shared" si="178"/>
        <v>53004.2</v>
      </c>
      <c r="M334" s="23">
        <f t="shared" si="178"/>
        <v>0</v>
      </c>
      <c r="N334" s="23">
        <f t="shared" si="178"/>
        <v>53004.2</v>
      </c>
      <c r="O334" s="23">
        <f t="shared" si="178"/>
        <v>53004.2</v>
      </c>
      <c r="P334" s="23">
        <f t="shared" si="178"/>
        <v>0</v>
      </c>
      <c r="Q334" s="23">
        <f t="shared" si="178"/>
        <v>53004.2</v>
      </c>
    </row>
    <row r="335" spans="1:17" ht="13.6" x14ac:dyDescent="0.25">
      <c r="A335" s="25" t="s">
        <v>25</v>
      </c>
      <c r="B335" s="26">
        <v>700</v>
      </c>
      <c r="C335" s="27" t="s">
        <v>102</v>
      </c>
      <c r="D335" s="27" t="s">
        <v>63</v>
      </c>
      <c r="E335" s="73" t="s">
        <v>303</v>
      </c>
      <c r="F335" s="65">
        <v>200</v>
      </c>
      <c r="G335" s="27"/>
      <c r="H335" s="27"/>
      <c r="I335" s="31">
        <f>+I336+I337</f>
        <v>16605</v>
      </c>
      <c r="J335" s="31">
        <f t="shared" ref="J335:Q335" si="179">+J336+J337</f>
        <v>0</v>
      </c>
      <c r="K335" s="31">
        <f t="shared" si="179"/>
        <v>16605</v>
      </c>
      <c r="L335" s="31">
        <f t="shared" si="179"/>
        <v>18870.525999999998</v>
      </c>
      <c r="M335" s="31">
        <f t="shared" si="179"/>
        <v>0</v>
      </c>
      <c r="N335" s="31">
        <f t="shared" si="179"/>
        <v>18870.525999999998</v>
      </c>
      <c r="O335" s="31">
        <f t="shared" si="179"/>
        <v>18870.525999999998</v>
      </c>
      <c r="P335" s="31">
        <f t="shared" si="179"/>
        <v>0</v>
      </c>
      <c r="Q335" s="31">
        <f t="shared" si="179"/>
        <v>18870.525999999998</v>
      </c>
    </row>
    <row r="336" spans="1:17" ht="13.6" x14ac:dyDescent="0.25">
      <c r="A336" s="25" t="s">
        <v>45</v>
      </c>
      <c r="B336" s="26">
        <v>700</v>
      </c>
      <c r="C336" s="27" t="s">
        <v>102</v>
      </c>
      <c r="D336" s="27" t="s">
        <v>63</v>
      </c>
      <c r="E336" s="73" t="s">
        <v>303</v>
      </c>
      <c r="F336" s="65">
        <v>240</v>
      </c>
      <c r="G336" s="27" t="s">
        <v>102</v>
      </c>
      <c r="H336" s="27" t="s">
        <v>63</v>
      </c>
      <c r="I336" s="31">
        <f t="shared" ref="I336:I337" si="180">+J336+K336</f>
        <v>4025</v>
      </c>
      <c r="J336" s="31"/>
      <c r="K336" s="31">
        <v>4025</v>
      </c>
      <c r="L336" s="31">
        <f t="shared" ref="L336:L337" si="181">+M336+N336</f>
        <v>4800</v>
      </c>
      <c r="M336" s="31"/>
      <c r="N336" s="31">
        <v>4800</v>
      </c>
      <c r="O336" s="31">
        <f t="shared" ref="O336:O337" si="182">+P336+Q336</f>
        <v>4800</v>
      </c>
      <c r="P336" s="29"/>
      <c r="Q336" s="31">
        <v>4800</v>
      </c>
    </row>
    <row r="337" spans="1:17" ht="13.6" x14ac:dyDescent="0.25">
      <c r="A337" s="25" t="s">
        <v>45</v>
      </c>
      <c r="B337" s="26">
        <v>700</v>
      </c>
      <c r="C337" s="27" t="s">
        <v>102</v>
      </c>
      <c r="D337" s="27" t="s">
        <v>181</v>
      </c>
      <c r="E337" s="73" t="s">
        <v>303</v>
      </c>
      <c r="F337" s="65">
        <v>240</v>
      </c>
      <c r="G337" s="27" t="s">
        <v>102</v>
      </c>
      <c r="H337" s="27" t="s">
        <v>181</v>
      </c>
      <c r="I337" s="31">
        <f t="shared" si="180"/>
        <v>12580</v>
      </c>
      <c r="J337" s="31"/>
      <c r="K337" s="31">
        <f>7820+4690+70</f>
        <v>12580</v>
      </c>
      <c r="L337" s="31">
        <f t="shared" si="181"/>
        <v>14070.526</v>
      </c>
      <c r="M337" s="31"/>
      <c r="N337" s="31">
        <f>8070+6000.526</f>
        <v>14070.526</v>
      </c>
      <c r="O337" s="31">
        <f t="shared" si="182"/>
        <v>14070.526</v>
      </c>
      <c r="P337" s="29"/>
      <c r="Q337" s="31">
        <f>8070+6000.526</f>
        <v>14070.526</v>
      </c>
    </row>
    <row r="338" spans="1:17" ht="15.65" x14ac:dyDescent="0.25">
      <c r="A338" s="108" t="s">
        <v>135</v>
      </c>
      <c r="B338" s="26">
        <v>700</v>
      </c>
      <c r="C338" s="27" t="s">
        <v>102</v>
      </c>
      <c r="D338" s="27" t="s">
        <v>181</v>
      </c>
      <c r="E338" s="73" t="s">
        <v>303</v>
      </c>
      <c r="F338" s="65">
        <v>300</v>
      </c>
      <c r="G338" s="27"/>
      <c r="H338" s="27"/>
      <c r="I338" s="31">
        <f>+I339</f>
        <v>810</v>
      </c>
      <c r="J338" s="31">
        <f t="shared" ref="J338:Q338" si="183">+J339</f>
        <v>0</v>
      </c>
      <c r="K338" s="31">
        <f t="shared" si="183"/>
        <v>810</v>
      </c>
      <c r="L338" s="31">
        <f t="shared" si="183"/>
        <v>810</v>
      </c>
      <c r="M338" s="31">
        <f t="shared" si="183"/>
        <v>0</v>
      </c>
      <c r="N338" s="31">
        <f t="shared" si="183"/>
        <v>810</v>
      </c>
      <c r="O338" s="31">
        <f t="shared" si="183"/>
        <v>810</v>
      </c>
      <c r="P338" s="31">
        <f t="shared" si="183"/>
        <v>0</v>
      </c>
      <c r="Q338" s="31">
        <f t="shared" si="183"/>
        <v>810</v>
      </c>
    </row>
    <row r="339" spans="1:17" ht="31.25" x14ac:dyDescent="0.25">
      <c r="A339" s="108" t="s">
        <v>151</v>
      </c>
      <c r="B339" s="26">
        <v>700</v>
      </c>
      <c r="C339" s="27" t="s">
        <v>102</v>
      </c>
      <c r="D339" s="27" t="s">
        <v>181</v>
      </c>
      <c r="E339" s="73" t="s">
        <v>303</v>
      </c>
      <c r="F339" s="65">
        <v>320</v>
      </c>
      <c r="G339" s="27" t="s">
        <v>102</v>
      </c>
      <c r="H339" s="27" t="s">
        <v>181</v>
      </c>
      <c r="I339" s="31">
        <f>+J339+K339</f>
        <v>810</v>
      </c>
      <c r="J339" s="31"/>
      <c r="K339" s="31">
        <v>810</v>
      </c>
      <c r="L339" s="31">
        <f>+M339+N339</f>
        <v>810</v>
      </c>
      <c r="M339" s="31"/>
      <c r="N339" s="31">
        <v>810</v>
      </c>
      <c r="O339" s="31">
        <f>+P339+Q339</f>
        <v>810</v>
      </c>
      <c r="P339" s="29"/>
      <c r="Q339" s="31">
        <v>810</v>
      </c>
    </row>
    <row r="340" spans="1:17" ht="27.2" x14ac:dyDescent="0.25">
      <c r="A340" s="25" t="s">
        <v>81</v>
      </c>
      <c r="B340" s="26">
        <v>700</v>
      </c>
      <c r="C340" s="27" t="s">
        <v>102</v>
      </c>
      <c r="D340" s="27" t="s">
        <v>63</v>
      </c>
      <c r="E340" s="73" t="s">
        <v>303</v>
      </c>
      <c r="F340" s="65">
        <v>600</v>
      </c>
      <c r="G340" s="27"/>
      <c r="H340" s="27"/>
      <c r="I340" s="31">
        <f>+I341+I342</f>
        <v>31621.1</v>
      </c>
      <c r="J340" s="31">
        <f t="shared" ref="J340:Q340" si="184">+J341+J342</f>
        <v>0</v>
      </c>
      <c r="K340" s="31">
        <f t="shared" si="184"/>
        <v>31621.1</v>
      </c>
      <c r="L340" s="31">
        <f t="shared" si="184"/>
        <v>33323.673999999999</v>
      </c>
      <c r="M340" s="31">
        <f t="shared" si="184"/>
        <v>0</v>
      </c>
      <c r="N340" s="31">
        <f t="shared" si="184"/>
        <v>33323.673999999999</v>
      </c>
      <c r="O340" s="31">
        <f t="shared" si="184"/>
        <v>33323.673999999999</v>
      </c>
      <c r="P340" s="31">
        <f t="shared" si="184"/>
        <v>0</v>
      </c>
      <c r="Q340" s="31">
        <f t="shared" si="184"/>
        <v>33323.673999999999</v>
      </c>
    </row>
    <row r="341" spans="1:17" ht="13.6" x14ac:dyDescent="0.25">
      <c r="A341" s="25" t="s">
        <v>82</v>
      </c>
      <c r="B341" s="26">
        <v>700</v>
      </c>
      <c r="C341" s="27" t="s">
        <v>102</v>
      </c>
      <c r="D341" s="27" t="s">
        <v>63</v>
      </c>
      <c r="E341" s="73" t="s">
        <v>303</v>
      </c>
      <c r="F341" s="65">
        <v>610</v>
      </c>
      <c r="G341" s="27" t="s">
        <v>102</v>
      </c>
      <c r="H341" s="27" t="s">
        <v>63</v>
      </c>
      <c r="I341" s="31">
        <f t="shared" ref="I341:I342" si="185">+J341+K341</f>
        <v>400</v>
      </c>
      <c r="J341" s="31"/>
      <c r="K341" s="31">
        <v>400</v>
      </c>
      <c r="L341" s="31">
        <f t="shared" ref="L341:L342" si="186">+M341+N341</f>
        <v>400</v>
      </c>
      <c r="M341" s="31"/>
      <c r="N341" s="31">
        <v>400</v>
      </c>
      <c r="O341" s="31">
        <f t="shared" ref="O341:O342" si="187">+P341+Q341</f>
        <v>400</v>
      </c>
      <c r="P341" s="29"/>
      <c r="Q341" s="31">
        <v>400</v>
      </c>
    </row>
    <row r="342" spans="1:17" ht="13.6" x14ac:dyDescent="0.25">
      <c r="A342" s="80" t="s">
        <v>82</v>
      </c>
      <c r="B342" s="26">
        <v>700</v>
      </c>
      <c r="C342" s="27" t="s">
        <v>102</v>
      </c>
      <c r="D342" s="27" t="s">
        <v>181</v>
      </c>
      <c r="E342" s="73" t="s">
        <v>303</v>
      </c>
      <c r="F342" s="42">
        <v>610</v>
      </c>
      <c r="G342" s="27" t="s">
        <v>102</v>
      </c>
      <c r="H342" s="27" t="s">
        <v>181</v>
      </c>
      <c r="I342" s="31">
        <f t="shared" si="185"/>
        <v>31221.1</v>
      </c>
      <c r="J342" s="31"/>
      <c r="K342" s="31">
        <f>15904.1+14960+357</f>
        <v>31221.1</v>
      </c>
      <c r="L342" s="31">
        <f t="shared" si="186"/>
        <v>32923.673999999999</v>
      </c>
      <c r="M342" s="31"/>
      <c r="N342" s="31">
        <f>15463.674+17460</f>
        <v>32923.673999999999</v>
      </c>
      <c r="O342" s="31">
        <f t="shared" si="187"/>
        <v>32923.673999999999</v>
      </c>
      <c r="P342" s="29"/>
      <c r="Q342" s="31">
        <f>15463.674+17460</f>
        <v>32923.673999999999</v>
      </c>
    </row>
    <row r="343" spans="1:17" x14ac:dyDescent="0.2">
      <c r="A343" s="105" t="s">
        <v>304</v>
      </c>
      <c r="B343" s="4">
        <v>700</v>
      </c>
      <c r="C343" s="19" t="s">
        <v>102</v>
      </c>
      <c r="D343" s="19" t="s">
        <v>63</v>
      </c>
      <c r="E343" s="64" t="s">
        <v>305</v>
      </c>
      <c r="F343" s="40"/>
      <c r="G343" s="19"/>
      <c r="H343" s="19"/>
      <c r="I343" s="23">
        <f t="shared" ref="I343:Q343" si="188">+I344</f>
        <v>30985.200000000001</v>
      </c>
      <c r="J343" s="23">
        <f t="shared" si="188"/>
        <v>30985.200000000001</v>
      </c>
      <c r="K343" s="23">
        <f t="shared" si="188"/>
        <v>0</v>
      </c>
      <c r="L343" s="23">
        <f t="shared" si="188"/>
        <v>32658.400000000001</v>
      </c>
      <c r="M343" s="23">
        <f t="shared" si="188"/>
        <v>32658.400000000001</v>
      </c>
      <c r="N343" s="23">
        <f t="shared" si="188"/>
        <v>0</v>
      </c>
      <c r="O343" s="23">
        <f t="shared" si="188"/>
        <v>34220.9</v>
      </c>
      <c r="P343" s="21">
        <f t="shared" si="188"/>
        <v>34220.9</v>
      </c>
      <c r="Q343" s="21">
        <f t="shared" si="188"/>
        <v>0</v>
      </c>
    </row>
    <row r="344" spans="1:17" ht="13.6" x14ac:dyDescent="0.25">
      <c r="A344" s="56" t="s">
        <v>25</v>
      </c>
      <c r="B344" s="26">
        <v>700</v>
      </c>
      <c r="C344" s="27" t="s">
        <v>102</v>
      </c>
      <c r="D344" s="27" t="s">
        <v>63</v>
      </c>
      <c r="E344" s="73" t="s">
        <v>305</v>
      </c>
      <c r="F344" s="42">
        <v>200</v>
      </c>
      <c r="G344" s="27"/>
      <c r="H344" s="27"/>
      <c r="I344" s="31">
        <f>+I345+I346</f>
        <v>30985.200000000001</v>
      </c>
      <c r="J344" s="31">
        <f t="shared" ref="J344:Q344" si="189">+J345+J346</f>
        <v>30985.200000000001</v>
      </c>
      <c r="K344" s="31">
        <f t="shared" si="189"/>
        <v>0</v>
      </c>
      <c r="L344" s="31">
        <f t="shared" si="189"/>
        <v>32658.400000000001</v>
      </c>
      <c r="M344" s="31">
        <f t="shared" si="189"/>
        <v>32658.400000000001</v>
      </c>
      <c r="N344" s="31">
        <f t="shared" si="189"/>
        <v>0</v>
      </c>
      <c r="O344" s="31">
        <f t="shared" si="189"/>
        <v>34220.9</v>
      </c>
      <c r="P344" s="31">
        <f t="shared" si="189"/>
        <v>34220.9</v>
      </c>
      <c r="Q344" s="31">
        <f t="shared" si="189"/>
        <v>0</v>
      </c>
    </row>
    <row r="345" spans="1:17" ht="13.6" x14ac:dyDescent="0.25">
      <c r="A345" s="80" t="s">
        <v>45</v>
      </c>
      <c r="B345" s="26">
        <v>700</v>
      </c>
      <c r="C345" s="27" t="s">
        <v>102</v>
      </c>
      <c r="D345" s="27" t="s">
        <v>63</v>
      </c>
      <c r="E345" s="73" t="s">
        <v>305</v>
      </c>
      <c r="F345" s="42">
        <v>240</v>
      </c>
      <c r="G345" s="27" t="s">
        <v>102</v>
      </c>
      <c r="H345" s="27" t="s">
        <v>63</v>
      </c>
      <c r="I345" s="31">
        <f t="shared" ref="I345:I346" si="190">+J345+K345</f>
        <v>30445.200000000001</v>
      </c>
      <c r="J345" s="31">
        <v>30445.200000000001</v>
      </c>
      <c r="K345" s="31"/>
      <c r="L345" s="31">
        <f t="shared" ref="L345:L346" si="191">+M345+N345</f>
        <v>32118.400000000001</v>
      </c>
      <c r="M345" s="31">
        <v>32118.400000000001</v>
      </c>
      <c r="N345" s="31"/>
      <c r="O345" s="31">
        <f t="shared" ref="O345:O346" si="192">+P345+Q345</f>
        <v>33680.9</v>
      </c>
      <c r="P345" s="29">
        <v>33680.9</v>
      </c>
      <c r="Q345" s="29"/>
    </row>
    <row r="346" spans="1:17" ht="13.6" x14ac:dyDescent="0.25">
      <c r="A346" s="25" t="s">
        <v>45</v>
      </c>
      <c r="B346" s="26">
        <v>700</v>
      </c>
      <c r="C346" s="27" t="s">
        <v>102</v>
      </c>
      <c r="D346" s="27" t="s">
        <v>181</v>
      </c>
      <c r="E346" s="73" t="s">
        <v>305</v>
      </c>
      <c r="F346" s="65">
        <v>240</v>
      </c>
      <c r="G346" s="27" t="s">
        <v>102</v>
      </c>
      <c r="H346" s="27" t="s">
        <v>181</v>
      </c>
      <c r="I346" s="31">
        <f t="shared" si="190"/>
        <v>540</v>
      </c>
      <c r="J346" s="31">
        <v>540</v>
      </c>
      <c r="K346" s="31"/>
      <c r="L346" s="31">
        <f t="shared" si="191"/>
        <v>540</v>
      </c>
      <c r="M346" s="31">
        <v>540</v>
      </c>
      <c r="N346" s="31"/>
      <c r="O346" s="31">
        <f t="shared" si="192"/>
        <v>540</v>
      </c>
      <c r="P346" s="29">
        <v>540</v>
      </c>
      <c r="Q346" s="29"/>
    </row>
    <row r="347" spans="1:17" x14ac:dyDescent="0.2">
      <c r="A347" s="60" t="s">
        <v>306</v>
      </c>
      <c r="B347" s="61">
        <v>700</v>
      </c>
      <c r="C347" s="46" t="s">
        <v>102</v>
      </c>
      <c r="D347" s="46" t="s">
        <v>102</v>
      </c>
      <c r="E347" s="75" t="s">
        <v>307</v>
      </c>
      <c r="F347" s="109"/>
      <c r="G347" s="46"/>
      <c r="H347" s="46"/>
      <c r="I347" s="17">
        <f>+I348+I364+I371</f>
        <v>280</v>
      </c>
      <c r="J347" s="17">
        <f t="shared" ref="J347:Q347" si="193">+J348+J364+J371</f>
        <v>280</v>
      </c>
      <c r="K347" s="17">
        <f t="shared" si="193"/>
        <v>0</v>
      </c>
      <c r="L347" s="17">
        <f t="shared" si="193"/>
        <v>300</v>
      </c>
      <c r="M347" s="17">
        <f t="shared" si="193"/>
        <v>300</v>
      </c>
      <c r="N347" s="17">
        <f t="shared" si="193"/>
        <v>0</v>
      </c>
      <c r="O347" s="17">
        <f t="shared" si="193"/>
        <v>320</v>
      </c>
      <c r="P347" s="17">
        <f t="shared" si="193"/>
        <v>320</v>
      </c>
      <c r="Q347" s="17">
        <f t="shared" si="193"/>
        <v>0</v>
      </c>
    </row>
    <row r="348" spans="1:17" ht="25.85" x14ac:dyDescent="0.2">
      <c r="A348" s="105" t="s">
        <v>308</v>
      </c>
      <c r="B348" s="4">
        <v>700</v>
      </c>
      <c r="C348" s="19" t="s">
        <v>102</v>
      </c>
      <c r="D348" s="19" t="s">
        <v>102</v>
      </c>
      <c r="E348" s="21" t="s">
        <v>309</v>
      </c>
      <c r="F348" s="40"/>
      <c r="G348" s="19"/>
      <c r="H348" s="19"/>
      <c r="I348" s="23">
        <f>+I353</f>
        <v>80</v>
      </c>
      <c r="J348" s="23">
        <f t="shared" ref="J348:Q348" si="194">+J353</f>
        <v>80</v>
      </c>
      <c r="K348" s="23">
        <f t="shared" si="194"/>
        <v>0</v>
      </c>
      <c r="L348" s="23">
        <f t="shared" si="194"/>
        <v>80</v>
      </c>
      <c r="M348" s="23">
        <f t="shared" si="194"/>
        <v>80</v>
      </c>
      <c r="N348" s="23">
        <f t="shared" si="194"/>
        <v>0</v>
      </c>
      <c r="O348" s="23">
        <f t="shared" si="194"/>
        <v>80</v>
      </c>
      <c r="P348" s="23">
        <f t="shared" si="194"/>
        <v>80</v>
      </c>
      <c r="Q348" s="23">
        <f t="shared" si="194"/>
        <v>0</v>
      </c>
    </row>
    <row r="349" spans="1:17" ht="25.85" hidden="1" x14ac:dyDescent="0.2">
      <c r="A349" s="38" t="s">
        <v>310</v>
      </c>
      <c r="B349" s="4">
        <v>700</v>
      </c>
      <c r="C349" s="19" t="s">
        <v>13</v>
      </c>
      <c r="D349" s="20">
        <v>12</v>
      </c>
      <c r="E349" s="21" t="s">
        <v>311</v>
      </c>
      <c r="F349" s="22"/>
      <c r="G349" s="19"/>
      <c r="H349" s="20"/>
      <c r="I349" s="23">
        <f t="shared" ref="I349:Q351" si="195">+I350</f>
        <v>0</v>
      </c>
      <c r="J349" s="23">
        <f t="shared" si="195"/>
        <v>0</v>
      </c>
      <c r="K349" s="23">
        <f t="shared" si="195"/>
        <v>0</v>
      </c>
      <c r="L349" s="23">
        <f t="shared" si="195"/>
        <v>0</v>
      </c>
      <c r="M349" s="23">
        <f t="shared" si="195"/>
        <v>0</v>
      </c>
      <c r="N349" s="23">
        <f t="shared" si="195"/>
        <v>0</v>
      </c>
      <c r="O349" s="23">
        <f t="shared" si="195"/>
        <v>0</v>
      </c>
      <c r="P349" s="24">
        <f t="shared" si="195"/>
        <v>0</v>
      </c>
      <c r="Q349" s="24">
        <f t="shared" si="195"/>
        <v>0</v>
      </c>
    </row>
    <row r="350" spans="1:17" ht="25.85" hidden="1" x14ac:dyDescent="0.2">
      <c r="A350" s="38" t="s">
        <v>312</v>
      </c>
      <c r="B350" s="4">
        <v>700</v>
      </c>
      <c r="C350" s="19" t="s">
        <v>13</v>
      </c>
      <c r="D350" s="20">
        <v>12</v>
      </c>
      <c r="E350" s="21" t="s">
        <v>313</v>
      </c>
      <c r="F350" s="22"/>
      <c r="G350" s="19"/>
      <c r="H350" s="20"/>
      <c r="I350" s="23">
        <f t="shared" si="195"/>
        <v>0</v>
      </c>
      <c r="J350" s="23">
        <f t="shared" si="195"/>
        <v>0</v>
      </c>
      <c r="K350" s="23">
        <f t="shared" si="195"/>
        <v>0</v>
      </c>
      <c r="L350" s="23">
        <f t="shared" si="195"/>
        <v>0</v>
      </c>
      <c r="M350" s="23">
        <f t="shared" si="195"/>
        <v>0</v>
      </c>
      <c r="N350" s="23">
        <f t="shared" si="195"/>
        <v>0</v>
      </c>
      <c r="O350" s="23">
        <f t="shared" si="195"/>
        <v>0</v>
      </c>
      <c r="P350" s="24">
        <f t="shared" si="195"/>
        <v>0</v>
      </c>
      <c r="Q350" s="24">
        <f t="shared" si="195"/>
        <v>0</v>
      </c>
    </row>
    <row r="351" spans="1:17" ht="13.6" hidden="1" x14ac:dyDescent="0.25">
      <c r="A351" s="25" t="s">
        <v>25</v>
      </c>
      <c r="B351" s="26">
        <v>700</v>
      </c>
      <c r="C351" s="27" t="s">
        <v>13</v>
      </c>
      <c r="D351" s="28">
        <v>12</v>
      </c>
      <c r="E351" s="29" t="s">
        <v>313</v>
      </c>
      <c r="F351" s="55" t="s">
        <v>26</v>
      </c>
      <c r="G351" s="27"/>
      <c r="H351" s="28"/>
      <c r="I351" s="31">
        <f t="shared" si="195"/>
        <v>0</v>
      </c>
      <c r="J351" s="31">
        <f t="shared" si="195"/>
        <v>0</v>
      </c>
      <c r="K351" s="31">
        <f t="shared" si="195"/>
        <v>0</v>
      </c>
      <c r="L351" s="31">
        <f t="shared" si="195"/>
        <v>0</v>
      </c>
      <c r="M351" s="31">
        <f t="shared" si="195"/>
        <v>0</v>
      </c>
      <c r="N351" s="31">
        <f t="shared" si="195"/>
        <v>0</v>
      </c>
      <c r="O351" s="31">
        <f t="shared" si="195"/>
        <v>0</v>
      </c>
      <c r="P351" s="29">
        <f t="shared" si="195"/>
        <v>0</v>
      </c>
      <c r="Q351" s="29">
        <f t="shared" si="195"/>
        <v>0</v>
      </c>
    </row>
    <row r="352" spans="1:17" ht="13.6" hidden="1" x14ac:dyDescent="0.25">
      <c r="A352" s="25" t="s">
        <v>45</v>
      </c>
      <c r="B352" s="26">
        <v>700</v>
      </c>
      <c r="C352" s="27" t="s">
        <v>13</v>
      </c>
      <c r="D352" s="28">
        <v>12</v>
      </c>
      <c r="E352" s="29" t="s">
        <v>313</v>
      </c>
      <c r="F352" s="55" t="s">
        <v>28</v>
      </c>
      <c r="G352" s="27"/>
      <c r="H352" s="28"/>
      <c r="I352" s="31">
        <f>+J352+K352</f>
        <v>0</v>
      </c>
      <c r="J352" s="31"/>
      <c r="K352" s="31"/>
      <c r="L352" s="31">
        <f>+M352+N352</f>
        <v>0</v>
      </c>
      <c r="M352" s="31"/>
      <c r="N352" s="31"/>
      <c r="O352" s="31">
        <f>+P352+Q352</f>
        <v>0</v>
      </c>
      <c r="P352" s="29"/>
      <c r="Q352" s="29"/>
    </row>
    <row r="353" spans="1:17" ht="13.6" x14ac:dyDescent="0.25">
      <c r="A353" s="25" t="s">
        <v>135</v>
      </c>
      <c r="B353" s="26">
        <v>700</v>
      </c>
      <c r="C353" s="27" t="s">
        <v>102</v>
      </c>
      <c r="D353" s="27" t="s">
        <v>102</v>
      </c>
      <c r="E353" s="29" t="s">
        <v>314</v>
      </c>
      <c r="F353" s="65">
        <v>300</v>
      </c>
      <c r="G353" s="27"/>
      <c r="H353" s="27"/>
      <c r="I353" s="31">
        <f t="shared" ref="I353:Q353" si="196">+I354</f>
        <v>80</v>
      </c>
      <c r="J353" s="31">
        <f t="shared" si="196"/>
        <v>80</v>
      </c>
      <c r="K353" s="31">
        <f t="shared" si="196"/>
        <v>0</v>
      </c>
      <c r="L353" s="31">
        <f t="shared" si="196"/>
        <v>80</v>
      </c>
      <c r="M353" s="31">
        <f t="shared" si="196"/>
        <v>80</v>
      </c>
      <c r="N353" s="31">
        <f t="shared" si="196"/>
        <v>0</v>
      </c>
      <c r="O353" s="31">
        <f t="shared" si="196"/>
        <v>80</v>
      </c>
      <c r="P353" s="29">
        <f t="shared" si="196"/>
        <v>80</v>
      </c>
      <c r="Q353" s="29">
        <f t="shared" si="196"/>
        <v>0</v>
      </c>
    </row>
    <row r="354" spans="1:17" ht="13.6" x14ac:dyDescent="0.25">
      <c r="A354" s="25" t="s">
        <v>166</v>
      </c>
      <c r="B354" s="26">
        <v>700</v>
      </c>
      <c r="C354" s="27" t="s">
        <v>102</v>
      </c>
      <c r="D354" s="27" t="s">
        <v>102</v>
      </c>
      <c r="E354" s="29" t="s">
        <v>314</v>
      </c>
      <c r="F354" s="65">
        <v>350</v>
      </c>
      <c r="G354" s="27" t="s">
        <v>102</v>
      </c>
      <c r="H354" s="27" t="s">
        <v>102</v>
      </c>
      <c r="I354" s="31">
        <f>+J354+K354</f>
        <v>80</v>
      </c>
      <c r="J354" s="31">
        <v>80</v>
      </c>
      <c r="K354" s="31"/>
      <c r="L354" s="31">
        <f>+M354+N354</f>
        <v>80</v>
      </c>
      <c r="M354" s="31">
        <v>80</v>
      </c>
      <c r="N354" s="31"/>
      <c r="O354" s="31">
        <f>+P354+Q354</f>
        <v>80</v>
      </c>
      <c r="P354" s="29">
        <v>80</v>
      </c>
      <c r="Q354" s="29"/>
    </row>
    <row r="355" spans="1:17" ht="25.85" hidden="1" x14ac:dyDescent="0.2">
      <c r="A355" s="78" t="s">
        <v>315</v>
      </c>
      <c r="B355" s="4">
        <v>700</v>
      </c>
      <c r="C355" s="19" t="s">
        <v>13</v>
      </c>
      <c r="D355" s="20">
        <v>12</v>
      </c>
      <c r="E355" s="21" t="s">
        <v>316</v>
      </c>
      <c r="F355" s="100"/>
      <c r="G355" s="19" t="s">
        <v>13</v>
      </c>
      <c r="H355" s="20">
        <v>12</v>
      </c>
      <c r="I355" s="23">
        <f t="shared" ref="I355:Q357" si="197">+I356</f>
        <v>0</v>
      </c>
      <c r="J355" s="23">
        <f t="shared" si="197"/>
        <v>0</v>
      </c>
      <c r="K355" s="23">
        <f t="shared" si="197"/>
        <v>0</v>
      </c>
      <c r="L355" s="23">
        <f t="shared" si="197"/>
        <v>0</v>
      </c>
      <c r="M355" s="23">
        <f t="shared" si="197"/>
        <v>0</v>
      </c>
      <c r="N355" s="23">
        <f t="shared" si="197"/>
        <v>0</v>
      </c>
      <c r="O355" s="23">
        <f t="shared" si="197"/>
        <v>0</v>
      </c>
      <c r="P355" s="21">
        <f t="shared" si="197"/>
        <v>0</v>
      </c>
      <c r="Q355" s="21">
        <f t="shared" si="197"/>
        <v>0</v>
      </c>
    </row>
    <row r="356" spans="1:17" hidden="1" x14ac:dyDescent="0.2">
      <c r="A356" s="78" t="s">
        <v>317</v>
      </c>
      <c r="B356" s="4">
        <v>700</v>
      </c>
      <c r="C356" s="19" t="s">
        <v>13</v>
      </c>
      <c r="D356" s="20">
        <v>12</v>
      </c>
      <c r="E356" s="21" t="s">
        <v>318</v>
      </c>
      <c r="F356" s="100"/>
      <c r="G356" s="19" t="s">
        <v>13</v>
      </c>
      <c r="H356" s="20">
        <v>12</v>
      </c>
      <c r="I356" s="23">
        <f t="shared" si="197"/>
        <v>0</v>
      </c>
      <c r="J356" s="23">
        <f t="shared" si="197"/>
        <v>0</v>
      </c>
      <c r="K356" s="23">
        <f t="shared" si="197"/>
        <v>0</v>
      </c>
      <c r="L356" s="23">
        <f t="shared" si="197"/>
        <v>0</v>
      </c>
      <c r="M356" s="23">
        <f t="shared" si="197"/>
        <v>0</v>
      </c>
      <c r="N356" s="23">
        <f t="shared" si="197"/>
        <v>0</v>
      </c>
      <c r="O356" s="23">
        <f t="shared" si="197"/>
        <v>0</v>
      </c>
      <c r="P356" s="21">
        <f t="shared" si="197"/>
        <v>0</v>
      </c>
      <c r="Q356" s="21">
        <f t="shared" si="197"/>
        <v>0</v>
      </c>
    </row>
    <row r="357" spans="1:17" ht="13.6" hidden="1" x14ac:dyDescent="0.25">
      <c r="A357" s="25" t="s">
        <v>25</v>
      </c>
      <c r="B357" s="4">
        <v>700</v>
      </c>
      <c r="C357" s="27" t="s">
        <v>13</v>
      </c>
      <c r="D357" s="28">
        <v>12</v>
      </c>
      <c r="E357" s="29" t="s">
        <v>318</v>
      </c>
      <c r="F357" s="55" t="s">
        <v>26</v>
      </c>
      <c r="G357" s="27" t="s">
        <v>13</v>
      </c>
      <c r="H357" s="28">
        <v>12</v>
      </c>
      <c r="I357" s="31">
        <f t="shared" si="197"/>
        <v>0</v>
      </c>
      <c r="J357" s="31">
        <f t="shared" si="197"/>
        <v>0</v>
      </c>
      <c r="K357" s="31">
        <f t="shared" si="197"/>
        <v>0</v>
      </c>
      <c r="L357" s="31">
        <f t="shared" si="197"/>
        <v>0</v>
      </c>
      <c r="M357" s="31">
        <f t="shared" si="197"/>
        <v>0</v>
      </c>
      <c r="N357" s="31">
        <f t="shared" si="197"/>
        <v>0</v>
      </c>
      <c r="O357" s="31">
        <f t="shared" si="197"/>
        <v>0</v>
      </c>
      <c r="P357" s="29">
        <f t="shared" si="197"/>
        <v>0</v>
      </c>
      <c r="Q357" s="29">
        <f t="shared" si="197"/>
        <v>0</v>
      </c>
    </row>
    <row r="358" spans="1:17" ht="13.6" hidden="1" x14ac:dyDescent="0.25">
      <c r="A358" s="25" t="s">
        <v>45</v>
      </c>
      <c r="B358" s="4">
        <v>700</v>
      </c>
      <c r="C358" s="27" t="s">
        <v>13</v>
      </c>
      <c r="D358" s="28">
        <v>12</v>
      </c>
      <c r="E358" s="29" t="s">
        <v>318</v>
      </c>
      <c r="F358" s="55" t="s">
        <v>28</v>
      </c>
      <c r="G358" s="27" t="s">
        <v>13</v>
      </c>
      <c r="H358" s="28">
        <v>12</v>
      </c>
      <c r="I358" s="31">
        <f>+J358+K358</f>
        <v>0</v>
      </c>
      <c r="J358" s="31"/>
      <c r="K358" s="31"/>
      <c r="L358" s="31">
        <f>+M358+N358</f>
        <v>0</v>
      </c>
      <c r="M358" s="31"/>
      <c r="N358" s="31"/>
      <c r="O358" s="31">
        <f>+P358+Q358</f>
        <v>0</v>
      </c>
      <c r="P358" s="29"/>
      <c r="Q358" s="29"/>
    </row>
    <row r="359" spans="1:17" ht="25.85" hidden="1" x14ac:dyDescent="0.25">
      <c r="A359" s="38" t="s">
        <v>319</v>
      </c>
      <c r="B359" s="4">
        <v>700</v>
      </c>
      <c r="C359" s="27" t="s">
        <v>13</v>
      </c>
      <c r="D359" s="28">
        <v>12</v>
      </c>
      <c r="E359" s="21" t="s">
        <v>320</v>
      </c>
      <c r="F359" s="57"/>
      <c r="G359" s="27" t="s">
        <v>13</v>
      </c>
      <c r="H359" s="28">
        <v>12</v>
      </c>
      <c r="I359" s="23">
        <f t="shared" ref="I359:Q362" si="198">+I360</f>
        <v>0</v>
      </c>
      <c r="J359" s="23">
        <f t="shared" si="198"/>
        <v>0</v>
      </c>
      <c r="K359" s="23">
        <f t="shared" si="198"/>
        <v>0</v>
      </c>
      <c r="L359" s="23">
        <f t="shared" si="198"/>
        <v>0</v>
      </c>
      <c r="M359" s="23">
        <f t="shared" si="198"/>
        <v>0</v>
      </c>
      <c r="N359" s="23">
        <f t="shared" si="198"/>
        <v>0</v>
      </c>
      <c r="O359" s="23">
        <f t="shared" si="198"/>
        <v>0</v>
      </c>
      <c r="P359" s="24">
        <f t="shared" si="198"/>
        <v>0</v>
      </c>
      <c r="Q359" s="24">
        <f t="shared" si="198"/>
        <v>0</v>
      </c>
    </row>
    <row r="360" spans="1:17" ht="25.85" hidden="1" x14ac:dyDescent="0.2">
      <c r="A360" s="38" t="s">
        <v>321</v>
      </c>
      <c r="B360" s="4">
        <v>700</v>
      </c>
      <c r="C360" s="19" t="s">
        <v>13</v>
      </c>
      <c r="D360" s="20">
        <v>12</v>
      </c>
      <c r="E360" s="21" t="s">
        <v>322</v>
      </c>
      <c r="F360" s="57"/>
      <c r="G360" s="19" t="s">
        <v>13</v>
      </c>
      <c r="H360" s="20">
        <v>12</v>
      </c>
      <c r="I360" s="23">
        <f t="shared" si="198"/>
        <v>0</v>
      </c>
      <c r="J360" s="23">
        <f t="shared" si="198"/>
        <v>0</v>
      </c>
      <c r="K360" s="23">
        <f t="shared" si="198"/>
        <v>0</v>
      </c>
      <c r="L360" s="23">
        <f t="shared" si="198"/>
        <v>0</v>
      </c>
      <c r="M360" s="23">
        <f t="shared" si="198"/>
        <v>0</v>
      </c>
      <c r="N360" s="23">
        <f t="shared" si="198"/>
        <v>0</v>
      </c>
      <c r="O360" s="23">
        <f t="shared" si="198"/>
        <v>0</v>
      </c>
      <c r="P360" s="24">
        <f t="shared" si="198"/>
        <v>0</v>
      </c>
      <c r="Q360" s="24">
        <f t="shared" si="198"/>
        <v>0</v>
      </c>
    </row>
    <row r="361" spans="1:17" hidden="1" x14ac:dyDescent="0.2">
      <c r="A361" s="38" t="s">
        <v>323</v>
      </c>
      <c r="B361" s="4">
        <v>700</v>
      </c>
      <c r="C361" s="19" t="s">
        <v>13</v>
      </c>
      <c r="D361" s="20">
        <v>12</v>
      </c>
      <c r="E361" s="21" t="s">
        <v>324</v>
      </c>
      <c r="F361" s="57"/>
      <c r="G361" s="19" t="s">
        <v>13</v>
      </c>
      <c r="H361" s="20">
        <v>12</v>
      </c>
      <c r="I361" s="23">
        <f t="shared" si="198"/>
        <v>0</v>
      </c>
      <c r="J361" s="23">
        <f t="shared" si="198"/>
        <v>0</v>
      </c>
      <c r="K361" s="23">
        <f t="shared" si="198"/>
        <v>0</v>
      </c>
      <c r="L361" s="23">
        <f t="shared" si="198"/>
        <v>0</v>
      </c>
      <c r="M361" s="23">
        <f t="shared" si="198"/>
        <v>0</v>
      </c>
      <c r="N361" s="23">
        <f t="shared" si="198"/>
        <v>0</v>
      </c>
      <c r="O361" s="23">
        <f t="shared" si="198"/>
        <v>0</v>
      </c>
      <c r="P361" s="24">
        <f t="shared" si="198"/>
        <v>0</v>
      </c>
      <c r="Q361" s="24">
        <f t="shared" si="198"/>
        <v>0</v>
      </c>
    </row>
    <row r="362" spans="1:17" ht="13.6" hidden="1" x14ac:dyDescent="0.25">
      <c r="A362" s="56" t="s">
        <v>19</v>
      </c>
      <c r="B362" s="4">
        <v>700</v>
      </c>
      <c r="C362" s="27" t="s">
        <v>13</v>
      </c>
      <c r="D362" s="28">
        <v>12</v>
      </c>
      <c r="E362" s="29" t="s">
        <v>324</v>
      </c>
      <c r="F362" s="33" t="s">
        <v>20</v>
      </c>
      <c r="G362" s="27" t="s">
        <v>13</v>
      </c>
      <c r="H362" s="28">
        <v>12</v>
      </c>
      <c r="I362" s="31">
        <f t="shared" si="198"/>
        <v>0</v>
      </c>
      <c r="J362" s="31">
        <f t="shared" si="198"/>
        <v>0</v>
      </c>
      <c r="K362" s="31">
        <f t="shared" si="198"/>
        <v>0</v>
      </c>
      <c r="L362" s="31">
        <f t="shared" si="198"/>
        <v>0</v>
      </c>
      <c r="M362" s="31">
        <f t="shared" si="198"/>
        <v>0</v>
      </c>
      <c r="N362" s="31">
        <f t="shared" si="198"/>
        <v>0</v>
      </c>
      <c r="O362" s="31">
        <f t="shared" si="198"/>
        <v>0</v>
      </c>
      <c r="P362" s="32">
        <f t="shared" si="198"/>
        <v>0</v>
      </c>
      <c r="Q362" s="32">
        <f t="shared" si="198"/>
        <v>0</v>
      </c>
    </row>
    <row r="363" spans="1:17" ht="27.2" hidden="1" x14ac:dyDescent="0.25">
      <c r="A363" s="80" t="s">
        <v>325</v>
      </c>
      <c r="B363" s="4">
        <v>700</v>
      </c>
      <c r="C363" s="27" t="s">
        <v>13</v>
      </c>
      <c r="D363" s="28">
        <v>12</v>
      </c>
      <c r="E363" s="29" t="s">
        <v>324</v>
      </c>
      <c r="F363" s="33" t="s">
        <v>22</v>
      </c>
      <c r="G363" s="27" t="s">
        <v>13</v>
      </c>
      <c r="H363" s="28">
        <v>12</v>
      </c>
      <c r="I363" s="31">
        <f>+J363+K363</f>
        <v>0</v>
      </c>
      <c r="J363" s="31"/>
      <c r="K363" s="31"/>
      <c r="L363" s="31">
        <f>+M363+N363</f>
        <v>0</v>
      </c>
      <c r="M363" s="31"/>
      <c r="N363" s="31"/>
      <c r="O363" s="31">
        <f>+P363+Q363</f>
        <v>0</v>
      </c>
      <c r="P363" s="29"/>
      <c r="Q363" s="29"/>
    </row>
    <row r="364" spans="1:17" ht="38.75" x14ac:dyDescent="0.2">
      <c r="A364" s="18" t="s">
        <v>326</v>
      </c>
      <c r="B364" s="4">
        <v>700</v>
      </c>
      <c r="C364" s="19" t="s">
        <v>102</v>
      </c>
      <c r="D364" s="19" t="s">
        <v>102</v>
      </c>
      <c r="E364" s="21" t="s">
        <v>327</v>
      </c>
      <c r="F364" s="40"/>
      <c r="G364" s="19"/>
      <c r="H364" s="19"/>
      <c r="I364" s="23">
        <f>+I368</f>
        <v>182</v>
      </c>
      <c r="J364" s="23">
        <f t="shared" ref="J364:Q364" si="199">+J368</f>
        <v>182</v>
      </c>
      <c r="K364" s="23">
        <f t="shared" si="199"/>
        <v>0</v>
      </c>
      <c r="L364" s="23">
        <f t="shared" si="199"/>
        <v>202</v>
      </c>
      <c r="M364" s="23">
        <f t="shared" si="199"/>
        <v>202</v>
      </c>
      <c r="N364" s="23">
        <f t="shared" si="199"/>
        <v>0</v>
      </c>
      <c r="O364" s="23">
        <f t="shared" si="199"/>
        <v>222</v>
      </c>
      <c r="P364" s="23">
        <f t="shared" si="199"/>
        <v>222</v>
      </c>
      <c r="Q364" s="23">
        <f t="shared" si="199"/>
        <v>0</v>
      </c>
    </row>
    <row r="365" spans="1:17" ht="13.6" hidden="1" x14ac:dyDescent="0.25">
      <c r="A365" s="18" t="s">
        <v>328</v>
      </c>
      <c r="B365" s="4">
        <v>700</v>
      </c>
      <c r="C365" s="19" t="s">
        <v>13</v>
      </c>
      <c r="D365" s="20">
        <v>12</v>
      </c>
      <c r="E365" s="51" t="s">
        <v>329</v>
      </c>
      <c r="F365" s="33"/>
      <c r="G365" s="19"/>
      <c r="H365" s="20"/>
      <c r="I365" s="23">
        <f t="shared" ref="I365:Q366" si="200">+I366</f>
        <v>0</v>
      </c>
      <c r="J365" s="23">
        <f t="shared" si="200"/>
        <v>0</v>
      </c>
      <c r="K365" s="23">
        <f t="shared" si="200"/>
        <v>0</v>
      </c>
      <c r="L365" s="23">
        <f t="shared" si="200"/>
        <v>0</v>
      </c>
      <c r="M365" s="23">
        <f t="shared" si="200"/>
        <v>0</v>
      </c>
      <c r="N365" s="23">
        <f t="shared" si="200"/>
        <v>0</v>
      </c>
      <c r="O365" s="23">
        <f t="shared" si="200"/>
        <v>0</v>
      </c>
      <c r="P365" s="24">
        <f t="shared" si="200"/>
        <v>0</v>
      </c>
      <c r="Q365" s="24">
        <f t="shared" si="200"/>
        <v>0</v>
      </c>
    </row>
    <row r="366" spans="1:17" ht="13.6" hidden="1" x14ac:dyDescent="0.25">
      <c r="A366" s="25" t="s">
        <v>25</v>
      </c>
      <c r="B366" s="26">
        <v>700</v>
      </c>
      <c r="C366" s="27" t="s">
        <v>13</v>
      </c>
      <c r="D366" s="28">
        <v>12</v>
      </c>
      <c r="E366" s="54" t="s">
        <v>329</v>
      </c>
      <c r="F366" s="33" t="s">
        <v>26</v>
      </c>
      <c r="G366" s="27"/>
      <c r="H366" s="28"/>
      <c r="I366" s="31">
        <f t="shared" si="200"/>
        <v>0</v>
      </c>
      <c r="J366" s="31">
        <f t="shared" si="200"/>
        <v>0</v>
      </c>
      <c r="K366" s="31">
        <f t="shared" si="200"/>
        <v>0</v>
      </c>
      <c r="L366" s="31">
        <f t="shared" si="200"/>
        <v>0</v>
      </c>
      <c r="M366" s="31">
        <f t="shared" si="200"/>
        <v>0</v>
      </c>
      <c r="N366" s="31">
        <f t="shared" si="200"/>
        <v>0</v>
      </c>
      <c r="O366" s="31">
        <f t="shared" si="200"/>
        <v>0</v>
      </c>
      <c r="P366" s="32">
        <f t="shared" si="200"/>
        <v>0</v>
      </c>
      <c r="Q366" s="32">
        <f t="shared" si="200"/>
        <v>0</v>
      </c>
    </row>
    <row r="367" spans="1:17" ht="13.6" hidden="1" x14ac:dyDescent="0.25">
      <c r="A367" s="25" t="s">
        <v>45</v>
      </c>
      <c r="B367" s="26">
        <v>700</v>
      </c>
      <c r="C367" s="27" t="s">
        <v>13</v>
      </c>
      <c r="D367" s="28">
        <v>12</v>
      </c>
      <c r="E367" s="54" t="s">
        <v>329</v>
      </c>
      <c r="F367" s="33" t="s">
        <v>28</v>
      </c>
      <c r="G367" s="27"/>
      <c r="H367" s="28"/>
      <c r="I367" s="31">
        <f>+J367+K367</f>
        <v>0</v>
      </c>
      <c r="J367" s="31"/>
      <c r="K367" s="31"/>
      <c r="L367" s="31">
        <f>+M367+N367</f>
        <v>0</v>
      </c>
      <c r="M367" s="31">
        <f>1000-1000</f>
        <v>0</v>
      </c>
      <c r="N367" s="31"/>
      <c r="O367" s="31">
        <f>+P367+Q367</f>
        <v>0</v>
      </c>
      <c r="P367" s="32">
        <f>1000-1000</f>
        <v>0</v>
      </c>
      <c r="Q367" s="32"/>
    </row>
    <row r="368" spans="1:17" ht="38.75" x14ac:dyDescent="0.2">
      <c r="A368" s="99" t="s">
        <v>330</v>
      </c>
      <c r="B368" s="110">
        <v>700</v>
      </c>
      <c r="C368" s="19" t="s">
        <v>102</v>
      </c>
      <c r="D368" s="19" t="s">
        <v>102</v>
      </c>
      <c r="E368" s="21" t="s">
        <v>331</v>
      </c>
      <c r="F368" s="40"/>
      <c r="G368" s="19"/>
      <c r="H368" s="19"/>
      <c r="I368" s="23">
        <f t="shared" ref="I368:Q369" si="201">+I369</f>
        <v>182</v>
      </c>
      <c r="J368" s="23">
        <f t="shared" si="201"/>
        <v>182</v>
      </c>
      <c r="K368" s="23">
        <f t="shared" si="201"/>
        <v>0</v>
      </c>
      <c r="L368" s="23">
        <f t="shared" si="201"/>
        <v>202</v>
      </c>
      <c r="M368" s="23">
        <f t="shared" si="201"/>
        <v>202</v>
      </c>
      <c r="N368" s="23">
        <f t="shared" si="201"/>
        <v>0</v>
      </c>
      <c r="O368" s="23">
        <f t="shared" si="201"/>
        <v>222</v>
      </c>
      <c r="P368" s="24">
        <f t="shared" si="201"/>
        <v>222</v>
      </c>
      <c r="Q368" s="24">
        <f t="shared" si="201"/>
        <v>0</v>
      </c>
    </row>
    <row r="369" spans="1:17" ht="13.6" x14ac:dyDescent="0.25">
      <c r="A369" s="36" t="s">
        <v>25</v>
      </c>
      <c r="B369" s="26">
        <v>700</v>
      </c>
      <c r="C369" s="27" t="s">
        <v>102</v>
      </c>
      <c r="D369" s="27" t="s">
        <v>102</v>
      </c>
      <c r="E369" s="29" t="s">
        <v>331</v>
      </c>
      <c r="F369" s="42">
        <v>200</v>
      </c>
      <c r="G369" s="27"/>
      <c r="H369" s="27"/>
      <c r="I369" s="31">
        <f t="shared" si="201"/>
        <v>182</v>
      </c>
      <c r="J369" s="31">
        <f t="shared" si="201"/>
        <v>182</v>
      </c>
      <c r="K369" s="31">
        <f t="shared" si="201"/>
        <v>0</v>
      </c>
      <c r="L369" s="31">
        <f t="shared" si="201"/>
        <v>202</v>
      </c>
      <c r="M369" s="31">
        <f t="shared" si="201"/>
        <v>202</v>
      </c>
      <c r="N369" s="31">
        <f t="shared" si="201"/>
        <v>0</v>
      </c>
      <c r="O369" s="31">
        <f t="shared" si="201"/>
        <v>222</v>
      </c>
      <c r="P369" s="29">
        <f t="shared" si="201"/>
        <v>222</v>
      </c>
      <c r="Q369" s="29">
        <f t="shared" si="201"/>
        <v>0</v>
      </c>
    </row>
    <row r="370" spans="1:17" ht="13.6" x14ac:dyDescent="0.25">
      <c r="A370" s="36" t="s">
        <v>45</v>
      </c>
      <c r="B370" s="26">
        <v>700</v>
      </c>
      <c r="C370" s="27" t="s">
        <v>102</v>
      </c>
      <c r="D370" s="27" t="s">
        <v>102</v>
      </c>
      <c r="E370" s="29" t="s">
        <v>331</v>
      </c>
      <c r="F370" s="42">
        <v>240</v>
      </c>
      <c r="G370" s="27" t="s">
        <v>102</v>
      </c>
      <c r="H370" s="27" t="s">
        <v>102</v>
      </c>
      <c r="I370" s="31">
        <f>+J370+K370</f>
        <v>182</v>
      </c>
      <c r="J370" s="31">
        <v>182</v>
      </c>
      <c r="K370" s="31"/>
      <c r="L370" s="31">
        <f>+M370+N370</f>
        <v>202</v>
      </c>
      <c r="M370" s="31">
        <v>202</v>
      </c>
      <c r="N370" s="31"/>
      <c r="O370" s="31">
        <f>+P370+Q370</f>
        <v>222</v>
      </c>
      <c r="P370" s="29">
        <v>222</v>
      </c>
      <c r="Q370" s="29"/>
    </row>
    <row r="371" spans="1:17" x14ac:dyDescent="0.2">
      <c r="A371" s="18" t="s">
        <v>332</v>
      </c>
      <c r="B371" s="4">
        <v>700</v>
      </c>
      <c r="C371" s="19" t="s">
        <v>102</v>
      </c>
      <c r="D371" s="19" t="s">
        <v>102</v>
      </c>
      <c r="E371" s="21" t="s">
        <v>333</v>
      </c>
      <c r="F371" s="40"/>
      <c r="G371" s="19"/>
      <c r="H371" s="19"/>
      <c r="I371" s="23">
        <f t="shared" ref="I371:Q373" si="202">+I372</f>
        <v>18</v>
      </c>
      <c r="J371" s="23">
        <f t="shared" si="202"/>
        <v>18</v>
      </c>
      <c r="K371" s="23">
        <f t="shared" si="202"/>
        <v>0</v>
      </c>
      <c r="L371" s="23">
        <f t="shared" si="202"/>
        <v>18</v>
      </c>
      <c r="M371" s="23">
        <f t="shared" si="202"/>
        <v>18</v>
      </c>
      <c r="N371" s="23">
        <f t="shared" si="202"/>
        <v>0</v>
      </c>
      <c r="O371" s="23">
        <f t="shared" si="202"/>
        <v>18</v>
      </c>
      <c r="P371" s="21">
        <f t="shared" si="202"/>
        <v>18</v>
      </c>
      <c r="Q371" s="21">
        <f t="shared" si="202"/>
        <v>0</v>
      </c>
    </row>
    <row r="372" spans="1:17" x14ac:dyDescent="0.2">
      <c r="A372" s="18" t="s">
        <v>334</v>
      </c>
      <c r="B372" s="4">
        <v>700</v>
      </c>
      <c r="C372" s="19" t="s">
        <v>102</v>
      </c>
      <c r="D372" s="19" t="s">
        <v>102</v>
      </c>
      <c r="E372" s="21" t="s">
        <v>335</v>
      </c>
      <c r="F372" s="40"/>
      <c r="G372" s="19"/>
      <c r="H372" s="19"/>
      <c r="I372" s="23">
        <f t="shared" si="202"/>
        <v>18</v>
      </c>
      <c r="J372" s="23">
        <f t="shared" si="202"/>
        <v>18</v>
      </c>
      <c r="K372" s="23">
        <f t="shared" si="202"/>
        <v>0</v>
      </c>
      <c r="L372" s="23">
        <f t="shared" si="202"/>
        <v>18</v>
      </c>
      <c r="M372" s="23">
        <f t="shared" si="202"/>
        <v>18</v>
      </c>
      <c r="N372" s="23">
        <f t="shared" si="202"/>
        <v>0</v>
      </c>
      <c r="O372" s="23">
        <f t="shared" si="202"/>
        <v>18</v>
      </c>
      <c r="P372" s="24">
        <f t="shared" si="202"/>
        <v>18</v>
      </c>
      <c r="Q372" s="24">
        <f t="shared" si="202"/>
        <v>0</v>
      </c>
    </row>
    <row r="373" spans="1:17" ht="13.6" x14ac:dyDescent="0.25">
      <c r="A373" s="25" t="s">
        <v>25</v>
      </c>
      <c r="B373" s="26">
        <v>700</v>
      </c>
      <c r="C373" s="27" t="s">
        <v>102</v>
      </c>
      <c r="D373" s="27" t="s">
        <v>102</v>
      </c>
      <c r="E373" s="29" t="s">
        <v>335</v>
      </c>
      <c r="F373" s="42">
        <v>200</v>
      </c>
      <c r="G373" s="27"/>
      <c r="H373" s="27"/>
      <c r="I373" s="31">
        <f t="shared" si="202"/>
        <v>18</v>
      </c>
      <c r="J373" s="31">
        <f t="shared" si="202"/>
        <v>18</v>
      </c>
      <c r="K373" s="31">
        <f t="shared" si="202"/>
        <v>0</v>
      </c>
      <c r="L373" s="31">
        <f t="shared" si="202"/>
        <v>18</v>
      </c>
      <c r="M373" s="31">
        <f t="shared" si="202"/>
        <v>18</v>
      </c>
      <c r="N373" s="31">
        <f t="shared" si="202"/>
        <v>0</v>
      </c>
      <c r="O373" s="31">
        <f t="shared" si="202"/>
        <v>18</v>
      </c>
      <c r="P373" s="29">
        <f t="shared" si="202"/>
        <v>18</v>
      </c>
      <c r="Q373" s="29">
        <f t="shared" si="202"/>
        <v>0</v>
      </c>
    </row>
    <row r="374" spans="1:17" ht="13.6" x14ac:dyDescent="0.25">
      <c r="A374" s="36" t="s">
        <v>45</v>
      </c>
      <c r="B374" s="26">
        <v>700</v>
      </c>
      <c r="C374" s="27" t="s">
        <v>102</v>
      </c>
      <c r="D374" s="27" t="s">
        <v>102</v>
      </c>
      <c r="E374" s="29" t="s">
        <v>335</v>
      </c>
      <c r="F374" s="42">
        <v>240</v>
      </c>
      <c r="G374" s="27" t="s">
        <v>102</v>
      </c>
      <c r="H374" s="27" t="s">
        <v>102</v>
      </c>
      <c r="I374" s="31">
        <f>+J374+K374</f>
        <v>18</v>
      </c>
      <c r="J374" s="31">
        <v>18</v>
      </c>
      <c r="K374" s="31"/>
      <c r="L374" s="31">
        <f>+M374+N374</f>
        <v>18</v>
      </c>
      <c r="M374" s="31">
        <v>18</v>
      </c>
      <c r="N374" s="31"/>
      <c r="O374" s="31">
        <f>+P374+Q374</f>
        <v>18</v>
      </c>
      <c r="P374" s="29">
        <v>18</v>
      </c>
      <c r="Q374" s="29"/>
    </row>
    <row r="375" spans="1:17" ht="15.65" hidden="1" x14ac:dyDescent="0.2">
      <c r="A375" s="43" t="s">
        <v>23</v>
      </c>
      <c r="B375" s="4">
        <v>700</v>
      </c>
      <c r="C375" s="19" t="s">
        <v>13</v>
      </c>
      <c r="D375" s="20">
        <v>12</v>
      </c>
      <c r="E375" s="21" t="s">
        <v>336</v>
      </c>
      <c r="F375" s="100"/>
      <c r="G375" s="19" t="s">
        <v>13</v>
      </c>
      <c r="H375" s="20">
        <v>12</v>
      </c>
      <c r="I375" s="23">
        <f t="shared" ref="I375:Q376" si="203">+I376</f>
        <v>0</v>
      </c>
      <c r="J375" s="23">
        <f t="shared" si="203"/>
        <v>0</v>
      </c>
      <c r="K375" s="23">
        <f t="shared" si="203"/>
        <v>0</v>
      </c>
      <c r="L375" s="23">
        <f t="shared" si="203"/>
        <v>0</v>
      </c>
      <c r="M375" s="23">
        <f t="shared" si="203"/>
        <v>0</v>
      </c>
      <c r="N375" s="23">
        <f t="shared" si="203"/>
        <v>0</v>
      </c>
      <c r="O375" s="23">
        <f t="shared" si="203"/>
        <v>0</v>
      </c>
      <c r="P375" s="21">
        <f t="shared" si="203"/>
        <v>0</v>
      </c>
      <c r="Q375" s="21">
        <f t="shared" si="203"/>
        <v>0</v>
      </c>
    </row>
    <row r="376" spans="1:17" ht="13.6" hidden="1" x14ac:dyDescent="0.25">
      <c r="A376" s="56" t="s">
        <v>19</v>
      </c>
      <c r="B376" s="26">
        <v>700</v>
      </c>
      <c r="C376" s="27" t="s">
        <v>13</v>
      </c>
      <c r="D376" s="28">
        <v>12</v>
      </c>
      <c r="E376" s="29" t="s">
        <v>336</v>
      </c>
      <c r="F376" s="33" t="s">
        <v>20</v>
      </c>
      <c r="G376" s="27" t="s">
        <v>13</v>
      </c>
      <c r="H376" s="28">
        <v>12</v>
      </c>
      <c r="I376" s="31">
        <f t="shared" si="203"/>
        <v>0</v>
      </c>
      <c r="J376" s="31">
        <f t="shared" si="203"/>
        <v>0</v>
      </c>
      <c r="K376" s="31">
        <f t="shared" si="203"/>
        <v>0</v>
      </c>
      <c r="L376" s="31">
        <f t="shared" si="203"/>
        <v>0</v>
      </c>
      <c r="M376" s="31">
        <f t="shared" si="203"/>
        <v>0</v>
      </c>
      <c r="N376" s="31">
        <f t="shared" si="203"/>
        <v>0</v>
      </c>
      <c r="O376" s="31">
        <f t="shared" si="203"/>
        <v>0</v>
      </c>
      <c r="P376" s="29">
        <f t="shared" si="203"/>
        <v>0</v>
      </c>
      <c r="Q376" s="29">
        <f t="shared" si="203"/>
        <v>0</v>
      </c>
    </row>
    <row r="377" spans="1:17" ht="27.2" hidden="1" x14ac:dyDescent="0.25">
      <c r="A377" s="80" t="s">
        <v>325</v>
      </c>
      <c r="B377" s="26">
        <v>700</v>
      </c>
      <c r="C377" s="27" t="s">
        <v>13</v>
      </c>
      <c r="D377" s="28">
        <v>12</v>
      </c>
      <c r="E377" s="29" t="s">
        <v>336</v>
      </c>
      <c r="F377" s="33" t="s">
        <v>22</v>
      </c>
      <c r="G377" s="27" t="s">
        <v>13</v>
      </c>
      <c r="H377" s="28">
        <v>12</v>
      </c>
      <c r="I377" s="31">
        <f>+J377+K377</f>
        <v>0</v>
      </c>
      <c r="J377" s="31"/>
      <c r="K377" s="31"/>
      <c r="L377" s="31">
        <f>+M377+N377</f>
        <v>0</v>
      </c>
      <c r="M377" s="31"/>
      <c r="N377" s="31"/>
      <c r="O377" s="31">
        <f>+P377+Q377</f>
        <v>0</v>
      </c>
      <c r="P377" s="29"/>
      <c r="Q377" s="29"/>
    </row>
    <row r="378" spans="1:17" ht="25.85" hidden="1" x14ac:dyDescent="0.2">
      <c r="A378" s="38" t="s">
        <v>337</v>
      </c>
      <c r="B378" s="4">
        <v>700</v>
      </c>
      <c r="C378" s="19" t="s">
        <v>13</v>
      </c>
      <c r="D378" s="20">
        <v>12</v>
      </c>
      <c r="E378" s="21" t="s">
        <v>338</v>
      </c>
      <c r="F378" s="100"/>
      <c r="G378" s="19" t="s">
        <v>13</v>
      </c>
      <c r="H378" s="20">
        <v>12</v>
      </c>
      <c r="I378" s="23">
        <f t="shared" ref="I378:Q379" si="204">+I379</f>
        <v>0</v>
      </c>
      <c r="J378" s="23">
        <f t="shared" si="204"/>
        <v>0</v>
      </c>
      <c r="K378" s="23">
        <f t="shared" si="204"/>
        <v>0</v>
      </c>
      <c r="L378" s="23">
        <f t="shared" si="204"/>
        <v>0</v>
      </c>
      <c r="M378" s="23">
        <f t="shared" si="204"/>
        <v>0</v>
      </c>
      <c r="N378" s="23">
        <f t="shared" si="204"/>
        <v>0</v>
      </c>
      <c r="O378" s="23">
        <f t="shared" si="204"/>
        <v>0</v>
      </c>
      <c r="P378" s="21">
        <f t="shared" si="204"/>
        <v>0</v>
      </c>
      <c r="Q378" s="21">
        <f t="shared" si="204"/>
        <v>0</v>
      </c>
    </row>
    <row r="379" spans="1:17" ht="13.6" hidden="1" x14ac:dyDescent="0.25">
      <c r="A379" s="25" t="s">
        <v>25</v>
      </c>
      <c r="B379" s="26">
        <v>700</v>
      </c>
      <c r="C379" s="27" t="s">
        <v>13</v>
      </c>
      <c r="D379" s="28">
        <v>12</v>
      </c>
      <c r="E379" s="29" t="s">
        <v>338</v>
      </c>
      <c r="F379" s="33" t="s">
        <v>26</v>
      </c>
      <c r="G379" s="27" t="s">
        <v>13</v>
      </c>
      <c r="H379" s="28">
        <v>12</v>
      </c>
      <c r="I379" s="31">
        <f t="shared" si="204"/>
        <v>0</v>
      </c>
      <c r="J379" s="31">
        <f t="shared" si="204"/>
        <v>0</v>
      </c>
      <c r="K379" s="31">
        <f t="shared" si="204"/>
        <v>0</v>
      </c>
      <c r="L379" s="31">
        <f t="shared" si="204"/>
        <v>0</v>
      </c>
      <c r="M379" s="31">
        <f t="shared" si="204"/>
        <v>0</v>
      </c>
      <c r="N379" s="31">
        <f t="shared" si="204"/>
        <v>0</v>
      </c>
      <c r="O379" s="31">
        <f t="shared" si="204"/>
        <v>0</v>
      </c>
      <c r="P379" s="29">
        <f t="shared" si="204"/>
        <v>0</v>
      </c>
      <c r="Q379" s="29">
        <f t="shared" si="204"/>
        <v>0</v>
      </c>
    </row>
    <row r="380" spans="1:17" ht="13.6" hidden="1" x14ac:dyDescent="0.25">
      <c r="A380" s="25" t="s">
        <v>45</v>
      </c>
      <c r="B380" s="26">
        <v>700</v>
      </c>
      <c r="C380" s="27" t="s">
        <v>13</v>
      </c>
      <c r="D380" s="28">
        <v>12</v>
      </c>
      <c r="E380" s="29" t="s">
        <v>338</v>
      </c>
      <c r="F380" s="33" t="s">
        <v>28</v>
      </c>
      <c r="G380" s="27" t="s">
        <v>13</v>
      </c>
      <c r="H380" s="28">
        <v>12</v>
      </c>
      <c r="I380" s="31">
        <f>+J380+K380</f>
        <v>0</v>
      </c>
      <c r="J380" s="31"/>
      <c r="K380" s="31"/>
      <c r="L380" s="31">
        <f>+M380+N380</f>
        <v>0</v>
      </c>
      <c r="M380" s="31"/>
      <c r="N380" s="31"/>
      <c r="O380" s="31">
        <f>+P380+Q380</f>
        <v>0</v>
      </c>
      <c r="P380" s="29"/>
      <c r="Q380" s="29"/>
    </row>
    <row r="381" spans="1:17" ht="31.25" hidden="1" x14ac:dyDescent="0.2">
      <c r="A381" s="43" t="s">
        <v>339</v>
      </c>
      <c r="B381" s="4">
        <v>700</v>
      </c>
      <c r="C381" s="19" t="s">
        <v>13</v>
      </c>
      <c r="D381" s="20">
        <v>12</v>
      </c>
      <c r="E381" s="21" t="s">
        <v>340</v>
      </c>
      <c r="F381" s="100"/>
      <c r="G381" s="19" t="s">
        <v>13</v>
      </c>
      <c r="H381" s="20">
        <v>12</v>
      </c>
      <c r="I381" s="23">
        <f t="shared" ref="I381:Q382" si="205">+I382</f>
        <v>0</v>
      </c>
      <c r="J381" s="23">
        <f t="shared" si="205"/>
        <v>0</v>
      </c>
      <c r="K381" s="23">
        <f t="shared" si="205"/>
        <v>0</v>
      </c>
      <c r="L381" s="23">
        <f t="shared" si="205"/>
        <v>0</v>
      </c>
      <c r="M381" s="23">
        <f t="shared" si="205"/>
        <v>0</v>
      </c>
      <c r="N381" s="23">
        <f t="shared" si="205"/>
        <v>0</v>
      </c>
      <c r="O381" s="23">
        <f t="shared" si="205"/>
        <v>0</v>
      </c>
      <c r="P381" s="21">
        <f t="shared" si="205"/>
        <v>0</v>
      </c>
      <c r="Q381" s="21">
        <f t="shared" si="205"/>
        <v>0</v>
      </c>
    </row>
    <row r="382" spans="1:17" ht="13.6" hidden="1" x14ac:dyDescent="0.25">
      <c r="A382" s="56" t="s">
        <v>19</v>
      </c>
      <c r="B382" s="26">
        <v>700</v>
      </c>
      <c r="C382" s="27" t="s">
        <v>13</v>
      </c>
      <c r="D382" s="28">
        <v>12</v>
      </c>
      <c r="E382" s="29" t="s">
        <v>340</v>
      </c>
      <c r="F382" s="33" t="s">
        <v>20</v>
      </c>
      <c r="G382" s="27" t="s">
        <v>13</v>
      </c>
      <c r="H382" s="28">
        <v>12</v>
      </c>
      <c r="I382" s="31">
        <f t="shared" si="205"/>
        <v>0</v>
      </c>
      <c r="J382" s="31">
        <f t="shared" si="205"/>
        <v>0</v>
      </c>
      <c r="K382" s="31">
        <f t="shared" si="205"/>
        <v>0</v>
      </c>
      <c r="L382" s="31">
        <f t="shared" si="205"/>
        <v>0</v>
      </c>
      <c r="M382" s="31">
        <f t="shared" si="205"/>
        <v>0</v>
      </c>
      <c r="N382" s="31">
        <f t="shared" si="205"/>
        <v>0</v>
      </c>
      <c r="O382" s="31">
        <f t="shared" si="205"/>
        <v>0</v>
      </c>
      <c r="P382" s="29">
        <f t="shared" si="205"/>
        <v>0</v>
      </c>
      <c r="Q382" s="29">
        <f t="shared" si="205"/>
        <v>0</v>
      </c>
    </row>
    <row r="383" spans="1:17" ht="27.2" hidden="1" x14ac:dyDescent="0.25">
      <c r="A383" s="80" t="s">
        <v>325</v>
      </c>
      <c r="B383" s="26">
        <v>700</v>
      </c>
      <c r="C383" s="27" t="s">
        <v>13</v>
      </c>
      <c r="D383" s="28">
        <v>12</v>
      </c>
      <c r="E383" s="29" t="s">
        <v>340</v>
      </c>
      <c r="F383" s="33" t="s">
        <v>22</v>
      </c>
      <c r="G383" s="27" t="s">
        <v>13</v>
      </c>
      <c r="H383" s="28">
        <v>12</v>
      </c>
      <c r="I383" s="31">
        <f>+J383+K383</f>
        <v>0</v>
      </c>
      <c r="J383" s="31"/>
      <c r="K383" s="31"/>
      <c r="L383" s="31">
        <f>+M383+N383</f>
        <v>0</v>
      </c>
      <c r="M383" s="31"/>
      <c r="N383" s="31"/>
      <c r="O383" s="31">
        <f>+P383+Q383</f>
        <v>0</v>
      </c>
      <c r="P383" s="29"/>
      <c r="Q383" s="29"/>
    </row>
    <row r="384" spans="1:17" ht="25.85" hidden="1" x14ac:dyDescent="0.2">
      <c r="A384" s="38" t="s">
        <v>341</v>
      </c>
      <c r="B384" s="4">
        <v>700</v>
      </c>
      <c r="C384" s="19" t="s">
        <v>13</v>
      </c>
      <c r="D384" s="20">
        <v>12</v>
      </c>
      <c r="E384" s="21" t="s">
        <v>342</v>
      </c>
      <c r="F384" s="100"/>
      <c r="G384" s="19" t="s">
        <v>13</v>
      </c>
      <c r="H384" s="20">
        <v>12</v>
      </c>
      <c r="I384" s="23">
        <f t="shared" ref="I384:Q385" si="206">+I385</f>
        <v>0</v>
      </c>
      <c r="J384" s="23">
        <f t="shared" si="206"/>
        <v>0</v>
      </c>
      <c r="K384" s="23">
        <f t="shared" si="206"/>
        <v>0</v>
      </c>
      <c r="L384" s="23">
        <f t="shared" si="206"/>
        <v>0</v>
      </c>
      <c r="M384" s="23">
        <f t="shared" si="206"/>
        <v>0</v>
      </c>
      <c r="N384" s="23">
        <f t="shared" si="206"/>
        <v>0</v>
      </c>
      <c r="O384" s="23">
        <f t="shared" si="206"/>
        <v>0</v>
      </c>
      <c r="P384" s="21">
        <f t="shared" si="206"/>
        <v>0</v>
      </c>
      <c r="Q384" s="21">
        <f t="shared" si="206"/>
        <v>0</v>
      </c>
    </row>
    <row r="385" spans="1:17" ht="13.6" hidden="1" x14ac:dyDescent="0.25">
      <c r="A385" s="25" t="s">
        <v>25</v>
      </c>
      <c r="B385" s="26">
        <v>700</v>
      </c>
      <c r="C385" s="27" t="s">
        <v>13</v>
      </c>
      <c r="D385" s="28">
        <v>12</v>
      </c>
      <c r="E385" s="29" t="s">
        <v>342</v>
      </c>
      <c r="F385" s="33" t="s">
        <v>26</v>
      </c>
      <c r="G385" s="27" t="s">
        <v>13</v>
      </c>
      <c r="H385" s="28">
        <v>12</v>
      </c>
      <c r="I385" s="31">
        <f t="shared" si="206"/>
        <v>0</v>
      </c>
      <c r="J385" s="31">
        <f t="shared" si="206"/>
        <v>0</v>
      </c>
      <c r="K385" s="31">
        <f t="shared" si="206"/>
        <v>0</v>
      </c>
      <c r="L385" s="31">
        <f t="shared" si="206"/>
        <v>0</v>
      </c>
      <c r="M385" s="31">
        <f t="shared" si="206"/>
        <v>0</v>
      </c>
      <c r="N385" s="31">
        <f t="shared" si="206"/>
        <v>0</v>
      </c>
      <c r="O385" s="31">
        <f t="shared" si="206"/>
        <v>0</v>
      </c>
      <c r="P385" s="29">
        <f t="shared" si="206"/>
        <v>0</v>
      </c>
      <c r="Q385" s="29">
        <f t="shared" si="206"/>
        <v>0</v>
      </c>
    </row>
    <row r="386" spans="1:17" ht="13.6" hidden="1" x14ac:dyDescent="0.25">
      <c r="A386" s="25" t="s">
        <v>45</v>
      </c>
      <c r="B386" s="26">
        <v>700</v>
      </c>
      <c r="C386" s="27" t="s">
        <v>13</v>
      </c>
      <c r="D386" s="28">
        <v>12</v>
      </c>
      <c r="E386" s="29" t="s">
        <v>342</v>
      </c>
      <c r="F386" s="33" t="s">
        <v>28</v>
      </c>
      <c r="G386" s="27" t="s">
        <v>13</v>
      </c>
      <c r="H386" s="28">
        <v>12</v>
      </c>
      <c r="I386" s="31">
        <f>+J386+K386</f>
        <v>0</v>
      </c>
      <c r="J386" s="31"/>
      <c r="K386" s="31"/>
      <c r="L386" s="31">
        <f>+M386+N386</f>
        <v>0</v>
      </c>
      <c r="M386" s="31"/>
      <c r="N386" s="31"/>
      <c r="O386" s="31">
        <f>+P386+Q386</f>
        <v>0</v>
      </c>
      <c r="P386" s="29"/>
      <c r="Q386" s="29"/>
    </row>
    <row r="387" spans="1:17" ht="25.85" x14ac:dyDescent="0.2">
      <c r="A387" s="74" t="s">
        <v>343</v>
      </c>
      <c r="B387" s="45" t="s">
        <v>38</v>
      </c>
      <c r="C387" s="46" t="s">
        <v>63</v>
      </c>
      <c r="D387" s="46" t="s">
        <v>131</v>
      </c>
      <c r="E387" s="62" t="s">
        <v>344</v>
      </c>
      <c r="F387" s="84"/>
      <c r="G387" s="46"/>
      <c r="H387" s="46"/>
      <c r="I387" s="17">
        <f t="shared" ref="I387:Q387" si="207">+I388+I392</f>
        <v>1370</v>
      </c>
      <c r="J387" s="17">
        <f t="shared" si="207"/>
        <v>1370</v>
      </c>
      <c r="K387" s="17">
        <f t="shared" si="207"/>
        <v>0</v>
      </c>
      <c r="L387" s="17">
        <f t="shared" si="207"/>
        <v>1370</v>
      </c>
      <c r="M387" s="17">
        <f t="shared" si="207"/>
        <v>1370</v>
      </c>
      <c r="N387" s="17">
        <f t="shared" si="207"/>
        <v>0</v>
      </c>
      <c r="O387" s="17">
        <f t="shared" si="207"/>
        <v>1370</v>
      </c>
      <c r="P387" s="77">
        <f t="shared" si="207"/>
        <v>1370</v>
      </c>
      <c r="Q387" s="77">
        <f t="shared" si="207"/>
        <v>0</v>
      </c>
    </row>
    <row r="388" spans="1:17" ht="25.85" x14ac:dyDescent="0.2">
      <c r="A388" s="78" t="s">
        <v>345</v>
      </c>
      <c r="B388" s="50" t="s">
        <v>38</v>
      </c>
      <c r="C388" s="19" t="s">
        <v>63</v>
      </c>
      <c r="D388" s="19" t="s">
        <v>131</v>
      </c>
      <c r="E388" s="64" t="s">
        <v>346</v>
      </c>
      <c r="F388" s="71"/>
      <c r="G388" s="19"/>
      <c r="H388" s="19"/>
      <c r="I388" s="23">
        <f t="shared" ref="I388:Q390" si="208">+I389</f>
        <v>1240</v>
      </c>
      <c r="J388" s="23">
        <f t="shared" si="208"/>
        <v>1240</v>
      </c>
      <c r="K388" s="23">
        <f t="shared" si="208"/>
        <v>0</v>
      </c>
      <c r="L388" s="23">
        <f t="shared" si="208"/>
        <v>1240</v>
      </c>
      <c r="M388" s="23">
        <f t="shared" si="208"/>
        <v>1240</v>
      </c>
      <c r="N388" s="23">
        <f t="shared" si="208"/>
        <v>0</v>
      </c>
      <c r="O388" s="23">
        <f t="shared" si="208"/>
        <v>1240</v>
      </c>
      <c r="P388" s="24">
        <f t="shared" si="208"/>
        <v>1240</v>
      </c>
      <c r="Q388" s="24">
        <f t="shared" si="208"/>
        <v>0</v>
      </c>
    </row>
    <row r="389" spans="1:17" ht="25.85" x14ac:dyDescent="0.2">
      <c r="A389" s="78" t="s">
        <v>347</v>
      </c>
      <c r="B389" s="50" t="s">
        <v>38</v>
      </c>
      <c r="C389" s="19" t="s">
        <v>63</v>
      </c>
      <c r="D389" s="19" t="s">
        <v>131</v>
      </c>
      <c r="E389" s="64" t="s">
        <v>348</v>
      </c>
      <c r="F389" s="71"/>
      <c r="G389" s="19"/>
      <c r="H389" s="19"/>
      <c r="I389" s="23">
        <f t="shared" si="208"/>
        <v>1240</v>
      </c>
      <c r="J389" s="23">
        <f t="shared" si="208"/>
        <v>1240</v>
      </c>
      <c r="K389" s="23">
        <f t="shared" si="208"/>
        <v>0</v>
      </c>
      <c r="L389" s="23">
        <f t="shared" si="208"/>
        <v>1240</v>
      </c>
      <c r="M389" s="23">
        <f t="shared" si="208"/>
        <v>1240</v>
      </c>
      <c r="N389" s="23">
        <f t="shared" si="208"/>
        <v>0</v>
      </c>
      <c r="O389" s="23">
        <f t="shared" si="208"/>
        <v>1240</v>
      </c>
      <c r="P389" s="24">
        <f t="shared" si="208"/>
        <v>1240</v>
      </c>
      <c r="Q389" s="24">
        <f t="shared" si="208"/>
        <v>0</v>
      </c>
    </row>
    <row r="390" spans="1:17" ht="13.6" x14ac:dyDescent="0.25">
      <c r="A390" s="80" t="s">
        <v>25</v>
      </c>
      <c r="B390" s="53" t="s">
        <v>38</v>
      </c>
      <c r="C390" s="27" t="s">
        <v>63</v>
      </c>
      <c r="D390" s="27" t="s">
        <v>131</v>
      </c>
      <c r="E390" s="73" t="s">
        <v>348</v>
      </c>
      <c r="F390" s="65">
        <v>200</v>
      </c>
      <c r="G390" s="27"/>
      <c r="H390" s="27"/>
      <c r="I390" s="31">
        <f t="shared" si="208"/>
        <v>1240</v>
      </c>
      <c r="J390" s="31">
        <f t="shared" si="208"/>
        <v>1240</v>
      </c>
      <c r="K390" s="31">
        <f t="shared" si="208"/>
        <v>0</v>
      </c>
      <c r="L390" s="31">
        <f t="shared" si="208"/>
        <v>1240</v>
      </c>
      <c r="M390" s="31">
        <f t="shared" si="208"/>
        <v>1240</v>
      </c>
      <c r="N390" s="31">
        <f t="shared" si="208"/>
        <v>0</v>
      </c>
      <c r="O390" s="31">
        <f t="shared" si="208"/>
        <v>1240</v>
      </c>
      <c r="P390" s="32">
        <f t="shared" si="208"/>
        <v>1240</v>
      </c>
      <c r="Q390" s="32">
        <f t="shared" si="208"/>
        <v>0</v>
      </c>
    </row>
    <row r="391" spans="1:17" ht="13.6" x14ac:dyDescent="0.25">
      <c r="A391" s="25" t="s">
        <v>45</v>
      </c>
      <c r="B391" s="53" t="s">
        <v>38</v>
      </c>
      <c r="C391" s="27" t="s">
        <v>63</v>
      </c>
      <c r="D391" s="27" t="s">
        <v>131</v>
      </c>
      <c r="E391" s="73" t="s">
        <v>348</v>
      </c>
      <c r="F391" s="65">
        <v>240</v>
      </c>
      <c r="G391" s="27" t="s">
        <v>63</v>
      </c>
      <c r="H391" s="27" t="s">
        <v>131</v>
      </c>
      <c r="I391" s="31">
        <f>+J391+K391</f>
        <v>1240</v>
      </c>
      <c r="J391" s="31">
        <v>1240</v>
      </c>
      <c r="K391" s="31"/>
      <c r="L391" s="31">
        <f>+M391+N391</f>
        <v>1240</v>
      </c>
      <c r="M391" s="31">
        <v>1240</v>
      </c>
      <c r="N391" s="31"/>
      <c r="O391" s="31">
        <f>+P391+Q391</f>
        <v>1240</v>
      </c>
      <c r="P391" s="32">
        <v>1240</v>
      </c>
      <c r="Q391" s="32"/>
    </row>
    <row r="392" spans="1:17" ht="25.85" x14ac:dyDescent="0.2">
      <c r="A392" s="18" t="s">
        <v>349</v>
      </c>
      <c r="B392" s="50" t="s">
        <v>38</v>
      </c>
      <c r="C392" s="19" t="s">
        <v>63</v>
      </c>
      <c r="D392" s="19" t="s">
        <v>131</v>
      </c>
      <c r="E392" s="64" t="s">
        <v>350</v>
      </c>
      <c r="F392" s="71"/>
      <c r="G392" s="19"/>
      <c r="H392" s="19"/>
      <c r="I392" s="23">
        <f t="shared" ref="I392:Q394" si="209">+I393</f>
        <v>130</v>
      </c>
      <c r="J392" s="23">
        <f t="shared" si="209"/>
        <v>130</v>
      </c>
      <c r="K392" s="23">
        <f t="shared" si="209"/>
        <v>0</v>
      </c>
      <c r="L392" s="23">
        <f t="shared" si="209"/>
        <v>130</v>
      </c>
      <c r="M392" s="23">
        <f t="shared" si="209"/>
        <v>130</v>
      </c>
      <c r="N392" s="23">
        <f t="shared" si="209"/>
        <v>0</v>
      </c>
      <c r="O392" s="23">
        <f t="shared" si="209"/>
        <v>130</v>
      </c>
      <c r="P392" s="24">
        <f t="shared" si="209"/>
        <v>130</v>
      </c>
      <c r="Q392" s="24">
        <f t="shared" si="209"/>
        <v>0</v>
      </c>
    </row>
    <row r="393" spans="1:17" x14ac:dyDescent="0.2">
      <c r="A393" s="105" t="s">
        <v>351</v>
      </c>
      <c r="B393" s="50" t="s">
        <v>38</v>
      </c>
      <c r="C393" s="19" t="s">
        <v>63</v>
      </c>
      <c r="D393" s="19" t="s">
        <v>131</v>
      </c>
      <c r="E393" s="64" t="s">
        <v>352</v>
      </c>
      <c r="F393" s="71"/>
      <c r="G393" s="19"/>
      <c r="H393" s="19"/>
      <c r="I393" s="23">
        <f t="shared" si="209"/>
        <v>130</v>
      </c>
      <c r="J393" s="23">
        <f t="shared" si="209"/>
        <v>130</v>
      </c>
      <c r="K393" s="23">
        <f t="shared" si="209"/>
        <v>0</v>
      </c>
      <c r="L393" s="23">
        <f t="shared" si="209"/>
        <v>130</v>
      </c>
      <c r="M393" s="23">
        <f t="shared" si="209"/>
        <v>130</v>
      </c>
      <c r="N393" s="23">
        <f t="shared" si="209"/>
        <v>0</v>
      </c>
      <c r="O393" s="23">
        <f t="shared" si="209"/>
        <v>130</v>
      </c>
      <c r="P393" s="24">
        <f t="shared" si="209"/>
        <v>130</v>
      </c>
      <c r="Q393" s="24">
        <f t="shared" si="209"/>
        <v>0</v>
      </c>
    </row>
    <row r="394" spans="1:17" ht="13.6" x14ac:dyDescent="0.25">
      <c r="A394" s="25" t="s">
        <v>25</v>
      </c>
      <c r="B394" s="53" t="s">
        <v>38</v>
      </c>
      <c r="C394" s="27" t="s">
        <v>63</v>
      </c>
      <c r="D394" s="27" t="s">
        <v>131</v>
      </c>
      <c r="E394" s="73" t="s">
        <v>352</v>
      </c>
      <c r="F394" s="65">
        <v>200</v>
      </c>
      <c r="G394" s="27" t="s">
        <v>63</v>
      </c>
      <c r="H394" s="27" t="s">
        <v>131</v>
      </c>
      <c r="I394" s="31">
        <f t="shared" si="209"/>
        <v>130</v>
      </c>
      <c r="J394" s="31">
        <f t="shared" si="209"/>
        <v>130</v>
      </c>
      <c r="K394" s="31">
        <f t="shared" si="209"/>
        <v>0</v>
      </c>
      <c r="L394" s="31">
        <f t="shared" si="209"/>
        <v>130</v>
      </c>
      <c r="M394" s="31">
        <f t="shared" si="209"/>
        <v>130</v>
      </c>
      <c r="N394" s="31">
        <f t="shared" si="209"/>
        <v>0</v>
      </c>
      <c r="O394" s="31">
        <f t="shared" si="209"/>
        <v>130</v>
      </c>
      <c r="P394" s="32">
        <f t="shared" si="209"/>
        <v>130</v>
      </c>
      <c r="Q394" s="32">
        <f t="shared" si="209"/>
        <v>0</v>
      </c>
    </row>
    <row r="395" spans="1:17" ht="13.6" x14ac:dyDescent="0.25">
      <c r="A395" s="25" t="s">
        <v>45</v>
      </c>
      <c r="B395" s="53" t="s">
        <v>38</v>
      </c>
      <c r="C395" s="27" t="s">
        <v>63</v>
      </c>
      <c r="D395" s="27" t="s">
        <v>131</v>
      </c>
      <c r="E395" s="73" t="s">
        <v>352</v>
      </c>
      <c r="F395" s="65">
        <v>240</v>
      </c>
      <c r="G395" s="27" t="s">
        <v>63</v>
      </c>
      <c r="H395" s="27" t="s">
        <v>131</v>
      </c>
      <c r="I395" s="31">
        <f>+J395+K395</f>
        <v>130</v>
      </c>
      <c r="J395" s="31">
        <v>130</v>
      </c>
      <c r="K395" s="31"/>
      <c r="L395" s="31">
        <f>+M395+N395</f>
        <v>130</v>
      </c>
      <c r="M395" s="31">
        <v>130</v>
      </c>
      <c r="N395" s="31"/>
      <c r="O395" s="31">
        <f>+P395+Q395</f>
        <v>130</v>
      </c>
      <c r="P395" s="32">
        <v>130</v>
      </c>
      <c r="Q395" s="32"/>
    </row>
    <row r="396" spans="1:17" ht="13.6" hidden="1" x14ac:dyDescent="0.25">
      <c r="A396" s="56" t="s">
        <v>19</v>
      </c>
      <c r="B396" s="26">
        <v>700</v>
      </c>
      <c r="C396" s="27" t="s">
        <v>112</v>
      </c>
      <c r="D396" s="27" t="s">
        <v>63</v>
      </c>
      <c r="E396" s="54" t="s">
        <v>353</v>
      </c>
      <c r="F396" s="30" t="s">
        <v>20</v>
      </c>
      <c r="G396" s="27" t="s">
        <v>112</v>
      </c>
      <c r="H396" s="27" t="s">
        <v>63</v>
      </c>
      <c r="I396" s="31">
        <f t="shared" ref="I396:Q396" si="210">+I397</f>
        <v>0</v>
      </c>
      <c r="J396" s="31">
        <f t="shared" si="210"/>
        <v>0</v>
      </c>
      <c r="K396" s="31">
        <f t="shared" si="210"/>
        <v>0</v>
      </c>
      <c r="L396" s="31">
        <f t="shared" si="210"/>
        <v>0</v>
      </c>
      <c r="M396" s="31">
        <f t="shared" si="210"/>
        <v>0</v>
      </c>
      <c r="N396" s="31">
        <f t="shared" si="210"/>
        <v>0</v>
      </c>
      <c r="O396" s="31">
        <f t="shared" si="210"/>
        <v>0</v>
      </c>
      <c r="P396" s="32">
        <f t="shared" si="210"/>
        <v>0</v>
      </c>
      <c r="Q396" s="32">
        <f t="shared" si="210"/>
        <v>0</v>
      </c>
    </row>
    <row r="397" spans="1:17" ht="13.6" hidden="1" x14ac:dyDescent="0.25">
      <c r="A397" s="25" t="s">
        <v>72</v>
      </c>
      <c r="B397" s="26">
        <v>700</v>
      </c>
      <c r="C397" s="27" t="s">
        <v>112</v>
      </c>
      <c r="D397" s="27" t="s">
        <v>63</v>
      </c>
      <c r="E397" s="54" t="s">
        <v>353</v>
      </c>
      <c r="F397" s="30" t="s">
        <v>354</v>
      </c>
      <c r="G397" s="27" t="s">
        <v>112</v>
      </c>
      <c r="H397" s="27" t="s">
        <v>63</v>
      </c>
      <c r="I397" s="31">
        <f>+J397+K397</f>
        <v>0</v>
      </c>
      <c r="J397" s="31"/>
      <c r="K397" s="31"/>
      <c r="L397" s="31">
        <f>+M397+N397</f>
        <v>0</v>
      </c>
      <c r="M397" s="31"/>
      <c r="N397" s="31"/>
      <c r="O397" s="31">
        <f>+P397+Q397</f>
        <v>0</v>
      </c>
      <c r="P397" s="29"/>
      <c r="Q397" s="29"/>
    </row>
    <row r="398" spans="1:17" ht="29.25" hidden="1" customHeight="1" x14ac:dyDescent="0.2">
      <c r="A398" s="38" t="s">
        <v>29</v>
      </c>
      <c r="B398" s="4">
        <v>700</v>
      </c>
      <c r="C398" s="19" t="s">
        <v>112</v>
      </c>
      <c r="D398" s="19" t="s">
        <v>63</v>
      </c>
      <c r="E398" s="51" t="s">
        <v>32</v>
      </c>
      <c r="F398" s="57"/>
      <c r="G398" s="19" t="s">
        <v>112</v>
      </c>
      <c r="H398" s="19" t="s">
        <v>63</v>
      </c>
      <c r="I398" s="23">
        <f t="shared" ref="I398:Q399" si="211">+I399</f>
        <v>0</v>
      </c>
      <c r="J398" s="23">
        <f t="shared" si="211"/>
        <v>0</v>
      </c>
      <c r="K398" s="23">
        <f t="shared" si="211"/>
        <v>0</v>
      </c>
      <c r="L398" s="23">
        <f t="shared" si="211"/>
        <v>0</v>
      </c>
      <c r="M398" s="23">
        <f t="shared" si="211"/>
        <v>0</v>
      </c>
      <c r="N398" s="23">
        <f t="shared" si="211"/>
        <v>0</v>
      </c>
      <c r="O398" s="23">
        <f t="shared" si="211"/>
        <v>0</v>
      </c>
      <c r="P398" s="21">
        <f t="shared" si="211"/>
        <v>0</v>
      </c>
      <c r="Q398" s="21">
        <f t="shared" si="211"/>
        <v>0</v>
      </c>
    </row>
    <row r="399" spans="1:17" ht="17.149999999999999" hidden="1" customHeight="1" x14ac:dyDescent="0.25">
      <c r="A399" s="106" t="s">
        <v>287</v>
      </c>
      <c r="B399" s="26">
        <v>700</v>
      </c>
      <c r="C399" s="27" t="s">
        <v>112</v>
      </c>
      <c r="D399" s="27" t="s">
        <v>63</v>
      </c>
      <c r="E399" s="54" t="s">
        <v>32</v>
      </c>
      <c r="F399" s="30" t="s">
        <v>288</v>
      </c>
      <c r="G399" s="27" t="s">
        <v>112</v>
      </c>
      <c r="H399" s="27" t="s">
        <v>63</v>
      </c>
      <c r="I399" s="31">
        <f t="shared" si="211"/>
        <v>0</v>
      </c>
      <c r="J399" s="31">
        <f t="shared" si="211"/>
        <v>0</v>
      </c>
      <c r="K399" s="31">
        <f t="shared" si="211"/>
        <v>0</v>
      </c>
      <c r="L399" s="31">
        <f t="shared" si="211"/>
        <v>0</v>
      </c>
      <c r="M399" s="31">
        <f t="shared" si="211"/>
        <v>0</v>
      </c>
      <c r="N399" s="31">
        <f t="shared" si="211"/>
        <v>0</v>
      </c>
      <c r="O399" s="31">
        <f t="shared" si="211"/>
        <v>0</v>
      </c>
      <c r="P399" s="29">
        <f t="shared" si="211"/>
        <v>0</v>
      </c>
      <c r="Q399" s="29">
        <f t="shared" si="211"/>
        <v>0</v>
      </c>
    </row>
    <row r="400" spans="1:17" ht="13.95" hidden="1" customHeight="1" x14ac:dyDescent="0.25">
      <c r="A400" s="107" t="s">
        <v>289</v>
      </c>
      <c r="B400" s="26">
        <v>700</v>
      </c>
      <c r="C400" s="27" t="s">
        <v>112</v>
      </c>
      <c r="D400" s="27" t="s">
        <v>63</v>
      </c>
      <c r="E400" s="54" t="s">
        <v>32</v>
      </c>
      <c r="F400" s="30" t="s">
        <v>290</v>
      </c>
      <c r="G400" s="27" t="s">
        <v>112</v>
      </c>
      <c r="H400" s="27" t="s">
        <v>63</v>
      </c>
      <c r="I400" s="31">
        <f>+J400+K400</f>
        <v>0</v>
      </c>
      <c r="J400" s="31"/>
      <c r="K400" s="31"/>
      <c r="L400" s="31">
        <f>+M400+N400</f>
        <v>0</v>
      </c>
      <c r="M400" s="31"/>
      <c r="N400" s="31"/>
      <c r="O400" s="31">
        <f>+P400+Q400</f>
        <v>0</v>
      </c>
      <c r="P400" s="29"/>
      <c r="Q400" s="29"/>
    </row>
    <row r="401" spans="1:17" ht="38.75" x14ac:dyDescent="0.2">
      <c r="A401" s="102" t="s">
        <v>355</v>
      </c>
      <c r="B401" s="45" t="s">
        <v>38</v>
      </c>
      <c r="C401" s="46" t="s">
        <v>63</v>
      </c>
      <c r="D401" s="46" t="s">
        <v>131</v>
      </c>
      <c r="E401" s="62" t="s">
        <v>356</v>
      </c>
      <c r="F401" s="84"/>
      <c r="G401" s="46"/>
      <c r="H401" s="46"/>
      <c r="I401" s="17">
        <f>+I402+I408</f>
        <v>540</v>
      </c>
      <c r="J401" s="17">
        <f t="shared" ref="J401:Q401" si="212">+J402+J408</f>
        <v>540</v>
      </c>
      <c r="K401" s="17">
        <f t="shared" si="212"/>
        <v>0</v>
      </c>
      <c r="L401" s="17">
        <f t="shared" si="212"/>
        <v>540</v>
      </c>
      <c r="M401" s="17">
        <f t="shared" si="212"/>
        <v>540</v>
      </c>
      <c r="N401" s="17">
        <f t="shared" si="212"/>
        <v>0</v>
      </c>
      <c r="O401" s="17">
        <f t="shared" si="212"/>
        <v>540</v>
      </c>
      <c r="P401" s="17">
        <f t="shared" si="212"/>
        <v>540</v>
      </c>
      <c r="Q401" s="17">
        <f t="shared" si="212"/>
        <v>0</v>
      </c>
    </row>
    <row r="402" spans="1:17" ht="38.75" x14ac:dyDescent="0.2">
      <c r="A402" s="111" t="s">
        <v>357</v>
      </c>
      <c r="B402" s="50" t="s">
        <v>38</v>
      </c>
      <c r="C402" s="19" t="s">
        <v>63</v>
      </c>
      <c r="D402" s="19" t="s">
        <v>131</v>
      </c>
      <c r="E402" s="64" t="s">
        <v>358</v>
      </c>
      <c r="F402" s="71"/>
      <c r="G402" s="19"/>
      <c r="H402" s="19"/>
      <c r="I402" s="23">
        <f t="shared" ref="I402:Q402" si="213">+I403</f>
        <v>125</v>
      </c>
      <c r="J402" s="23">
        <f t="shared" si="213"/>
        <v>125</v>
      </c>
      <c r="K402" s="23">
        <f t="shared" si="213"/>
        <v>0</v>
      </c>
      <c r="L402" s="23">
        <f t="shared" si="213"/>
        <v>125</v>
      </c>
      <c r="M402" s="23">
        <f t="shared" si="213"/>
        <v>125</v>
      </c>
      <c r="N402" s="23">
        <f t="shared" si="213"/>
        <v>0</v>
      </c>
      <c r="O402" s="23">
        <f t="shared" si="213"/>
        <v>125</v>
      </c>
      <c r="P402" s="24">
        <f t="shared" si="213"/>
        <v>125</v>
      </c>
      <c r="Q402" s="24">
        <f t="shared" si="213"/>
        <v>0</v>
      </c>
    </row>
    <row r="403" spans="1:17" ht="38.75" x14ac:dyDescent="0.2">
      <c r="A403" s="18" t="s">
        <v>359</v>
      </c>
      <c r="B403" s="50" t="s">
        <v>38</v>
      </c>
      <c r="C403" s="19" t="s">
        <v>63</v>
      </c>
      <c r="D403" s="19" t="s">
        <v>131</v>
      </c>
      <c r="E403" s="64" t="s">
        <v>360</v>
      </c>
      <c r="F403" s="71"/>
      <c r="G403" s="19"/>
      <c r="H403" s="19"/>
      <c r="I403" s="23">
        <f>+I405+I407</f>
        <v>125</v>
      </c>
      <c r="J403" s="23">
        <f>+J404+J406</f>
        <v>125</v>
      </c>
      <c r="K403" s="23">
        <f>+K405+K407</f>
        <v>0</v>
      </c>
      <c r="L403" s="23">
        <f>+L405+L407</f>
        <v>125</v>
      </c>
      <c r="M403" s="23">
        <f>+M404+M406</f>
        <v>125</v>
      </c>
      <c r="N403" s="23">
        <f>+N405+N407</f>
        <v>0</v>
      </c>
      <c r="O403" s="23">
        <f>+O405+O407</f>
        <v>125</v>
      </c>
      <c r="P403" s="24">
        <f>+P404+P406</f>
        <v>125</v>
      </c>
      <c r="Q403" s="24">
        <f>+Q405+Q407</f>
        <v>0</v>
      </c>
    </row>
    <row r="404" spans="1:17" ht="13.95" customHeight="1" x14ac:dyDescent="0.25">
      <c r="A404" s="25" t="s">
        <v>25</v>
      </c>
      <c r="B404" s="53" t="s">
        <v>38</v>
      </c>
      <c r="C404" s="27" t="s">
        <v>63</v>
      </c>
      <c r="D404" s="27" t="s">
        <v>131</v>
      </c>
      <c r="E404" s="73" t="s">
        <v>360</v>
      </c>
      <c r="F404" s="65">
        <v>200</v>
      </c>
      <c r="G404" s="27"/>
      <c r="H404" s="27"/>
      <c r="I404" s="31">
        <f t="shared" ref="I404:Q404" si="214">+I405</f>
        <v>102.011</v>
      </c>
      <c r="J404" s="31">
        <f t="shared" si="214"/>
        <v>102.011</v>
      </c>
      <c r="K404" s="31">
        <f t="shared" si="214"/>
        <v>0</v>
      </c>
      <c r="L404" s="31">
        <f t="shared" si="214"/>
        <v>102</v>
      </c>
      <c r="M404" s="31">
        <f t="shared" si="214"/>
        <v>102</v>
      </c>
      <c r="N404" s="31">
        <f t="shared" si="214"/>
        <v>0</v>
      </c>
      <c r="O404" s="31">
        <f t="shared" si="214"/>
        <v>102</v>
      </c>
      <c r="P404" s="31">
        <f t="shared" si="214"/>
        <v>102</v>
      </c>
      <c r="Q404" s="32">
        <f t="shared" si="214"/>
        <v>0</v>
      </c>
    </row>
    <row r="405" spans="1:17" ht="13.95" customHeight="1" x14ac:dyDescent="0.25">
      <c r="A405" s="25" t="s">
        <v>45</v>
      </c>
      <c r="B405" s="53" t="s">
        <v>38</v>
      </c>
      <c r="C405" s="27" t="s">
        <v>63</v>
      </c>
      <c r="D405" s="27" t="s">
        <v>131</v>
      </c>
      <c r="E405" s="73" t="s">
        <v>360</v>
      </c>
      <c r="F405" s="65">
        <v>240</v>
      </c>
      <c r="G405" s="27" t="s">
        <v>63</v>
      </c>
      <c r="H405" s="27" t="s">
        <v>131</v>
      </c>
      <c r="I405" s="31">
        <f>+J405+K405</f>
        <v>102.011</v>
      </c>
      <c r="J405" s="31">
        <v>102.011</v>
      </c>
      <c r="K405" s="31"/>
      <c r="L405" s="31">
        <f>+M405+N405</f>
        <v>102</v>
      </c>
      <c r="M405" s="31">
        <v>102</v>
      </c>
      <c r="N405" s="31"/>
      <c r="O405" s="31">
        <f>+P405+Q405</f>
        <v>102</v>
      </c>
      <c r="P405" s="31">
        <v>102</v>
      </c>
      <c r="Q405" s="32"/>
    </row>
    <row r="406" spans="1:17" ht="13.6" x14ac:dyDescent="0.25">
      <c r="A406" s="25" t="s">
        <v>135</v>
      </c>
      <c r="B406" s="53" t="s">
        <v>38</v>
      </c>
      <c r="C406" s="27" t="s">
        <v>63</v>
      </c>
      <c r="D406" s="27" t="s">
        <v>131</v>
      </c>
      <c r="E406" s="73" t="s">
        <v>360</v>
      </c>
      <c r="F406" s="65">
        <v>300</v>
      </c>
      <c r="G406" s="27"/>
      <c r="H406" s="27"/>
      <c r="I406" s="31">
        <f t="shared" ref="I406:Q406" si="215">+I407</f>
        <v>22.989000000000001</v>
      </c>
      <c r="J406" s="31">
        <f t="shared" si="215"/>
        <v>22.989000000000001</v>
      </c>
      <c r="K406" s="31">
        <f t="shared" si="215"/>
        <v>0</v>
      </c>
      <c r="L406" s="31">
        <f t="shared" si="215"/>
        <v>23</v>
      </c>
      <c r="M406" s="31">
        <f t="shared" si="215"/>
        <v>23</v>
      </c>
      <c r="N406" s="31">
        <f t="shared" si="215"/>
        <v>0</v>
      </c>
      <c r="O406" s="31">
        <f t="shared" si="215"/>
        <v>23</v>
      </c>
      <c r="P406" s="31">
        <f t="shared" si="215"/>
        <v>23</v>
      </c>
      <c r="Q406" s="32">
        <f t="shared" si="215"/>
        <v>0</v>
      </c>
    </row>
    <row r="407" spans="1:17" ht="13.95" customHeight="1" x14ac:dyDescent="0.25">
      <c r="A407" s="25" t="s">
        <v>166</v>
      </c>
      <c r="B407" s="53" t="s">
        <v>38</v>
      </c>
      <c r="C407" s="27" t="s">
        <v>63</v>
      </c>
      <c r="D407" s="27" t="s">
        <v>131</v>
      </c>
      <c r="E407" s="73" t="s">
        <v>360</v>
      </c>
      <c r="F407" s="65">
        <v>350</v>
      </c>
      <c r="G407" s="27" t="s">
        <v>63</v>
      </c>
      <c r="H407" s="27" t="s">
        <v>131</v>
      </c>
      <c r="I407" s="31">
        <f>+J407+K407</f>
        <v>22.989000000000001</v>
      </c>
      <c r="J407" s="31">
        <v>22.989000000000001</v>
      </c>
      <c r="K407" s="31"/>
      <c r="L407" s="31">
        <f>+M407+N407</f>
        <v>23</v>
      </c>
      <c r="M407" s="31">
        <v>23</v>
      </c>
      <c r="N407" s="31"/>
      <c r="O407" s="31">
        <f>+P407+Q407</f>
        <v>23</v>
      </c>
      <c r="P407" s="31">
        <v>23</v>
      </c>
      <c r="Q407" s="32"/>
    </row>
    <row r="408" spans="1:17" ht="41.45" customHeight="1" x14ac:dyDescent="0.2">
      <c r="A408" s="18" t="s">
        <v>361</v>
      </c>
      <c r="B408" s="50" t="s">
        <v>38</v>
      </c>
      <c r="C408" s="19" t="s">
        <v>63</v>
      </c>
      <c r="D408" s="19" t="s">
        <v>131</v>
      </c>
      <c r="E408" s="64" t="s">
        <v>362</v>
      </c>
      <c r="F408" s="71"/>
      <c r="G408" s="19"/>
      <c r="H408" s="19"/>
      <c r="I408" s="23">
        <f t="shared" ref="I408:Q410" si="216">+I409</f>
        <v>415</v>
      </c>
      <c r="J408" s="23">
        <f t="shared" si="216"/>
        <v>415</v>
      </c>
      <c r="K408" s="23">
        <f t="shared" si="216"/>
        <v>0</v>
      </c>
      <c r="L408" s="23">
        <f t="shared" si="216"/>
        <v>415</v>
      </c>
      <c r="M408" s="23">
        <f t="shared" si="216"/>
        <v>415</v>
      </c>
      <c r="N408" s="23">
        <f t="shared" si="216"/>
        <v>0</v>
      </c>
      <c r="O408" s="23">
        <f t="shared" si="216"/>
        <v>415</v>
      </c>
      <c r="P408" s="24">
        <f t="shared" si="216"/>
        <v>415</v>
      </c>
      <c r="Q408" s="24">
        <f t="shared" si="216"/>
        <v>0</v>
      </c>
    </row>
    <row r="409" spans="1:17" ht="38.75" x14ac:dyDescent="0.2">
      <c r="A409" s="112" t="s">
        <v>363</v>
      </c>
      <c r="B409" s="50" t="s">
        <v>38</v>
      </c>
      <c r="C409" s="19" t="s">
        <v>63</v>
      </c>
      <c r="D409" s="19" t="s">
        <v>131</v>
      </c>
      <c r="E409" s="64" t="s">
        <v>364</v>
      </c>
      <c r="F409" s="71"/>
      <c r="G409" s="19"/>
      <c r="H409" s="19"/>
      <c r="I409" s="23">
        <f t="shared" si="216"/>
        <v>415</v>
      </c>
      <c r="J409" s="23">
        <f t="shared" si="216"/>
        <v>415</v>
      </c>
      <c r="K409" s="23">
        <f t="shared" si="216"/>
        <v>0</v>
      </c>
      <c r="L409" s="23">
        <f t="shared" si="216"/>
        <v>415</v>
      </c>
      <c r="M409" s="23">
        <f t="shared" si="216"/>
        <v>415</v>
      </c>
      <c r="N409" s="23">
        <f t="shared" si="216"/>
        <v>0</v>
      </c>
      <c r="O409" s="23">
        <f t="shared" si="216"/>
        <v>415</v>
      </c>
      <c r="P409" s="24">
        <f t="shared" si="216"/>
        <v>415</v>
      </c>
      <c r="Q409" s="24">
        <f t="shared" si="216"/>
        <v>0</v>
      </c>
    </row>
    <row r="410" spans="1:17" ht="13.95" customHeight="1" x14ac:dyDescent="0.25">
      <c r="A410" s="25" t="s">
        <v>25</v>
      </c>
      <c r="B410" s="53" t="s">
        <v>38</v>
      </c>
      <c r="C410" s="27" t="s">
        <v>63</v>
      </c>
      <c r="D410" s="27" t="s">
        <v>131</v>
      </c>
      <c r="E410" s="73" t="s">
        <v>364</v>
      </c>
      <c r="F410" s="65">
        <v>200</v>
      </c>
      <c r="G410" s="27"/>
      <c r="H410" s="27"/>
      <c r="I410" s="31">
        <f t="shared" si="216"/>
        <v>415</v>
      </c>
      <c r="J410" s="31">
        <f t="shared" si="216"/>
        <v>415</v>
      </c>
      <c r="K410" s="31">
        <f t="shared" si="216"/>
        <v>0</v>
      </c>
      <c r="L410" s="31">
        <f t="shared" si="216"/>
        <v>415</v>
      </c>
      <c r="M410" s="31">
        <f t="shared" si="216"/>
        <v>415</v>
      </c>
      <c r="N410" s="31">
        <f t="shared" si="216"/>
        <v>0</v>
      </c>
      <c r="O410" s="31">
        <f t="shared" si="216"/>
        <v>415</v>
      </c>
      <c r="P410" s="32">
        <f t="shared" si="216"/>
        <v>415</v>
      </c>
      <c r="Q410" s="32">
        <f t="shared" si="216"/>
        <v>0</v>
      </c>
    </row>
    <row r="411" spans="1:17" ht="13.95" customHeight="1" x14ac:dyDescent="0.25">
      <c r="A411" s="25" t="s">
        <v>45</v>
      </c>
      <c r="B411" s="53" t="s">
        <v>38</v>
      </c>
      <c r="C411" s="27" t="s">
        <v>63</v>
      </c>
      <c r="D411" s="27" t="s">
        <v>131</v>
      </c>
      <c r="E411" s="73" t="s">
        <v>364</v>
      </c>
      <c r="F411" s="65">
        <v>240</v>
      </c>
      <c r="G411" s="27" t="s">
        <v>63</v>
      </c>
      <c r="H411" s="27" t="s">
        <v>131</v>
      </c>
      <c r="I411" s="31">
        <f>+J411+K411</f>
        <v>415</v>
      </c>
      <c r="J411" s="31">
        <f>265+150</f>
        <v>415</v>
      </c>
      <c r="K411" s="31"/>
      <c r="L411" s="31">
        <f>+M411+N411</f>
        <v>415</v>
      </c>
      <c r="M411" s="31">
        <v>415</v>
      </c>
      <c r="N411" s="31"/>
      <c r="O411" s="31">
        <f>+P411+Q411</f>
        <v>415</v>
      </c>
      <c r="P411" s="31">
        <v>415</v>
      </c>
      <c r="Q411" s="32"/>
    </row>
    <row r="412" spans="1:17" ht="13.95" customHeight="1" x14ac:dyDescent="0.2">
      <c r="A412" s="102" t="s">
        <v>365</v>
      </c>
      <c r="B412" s="61">
        <v>700</v>
      </c>
      <c r="C412" s="46" t="s">
        <v>102</v>
      </c>
      <c r="D412" s="46" t="s">
        <v>102</v>
      </c>
      <c r="E412" s="75" t="s">
        <v>366</v>
      </c>
      <c r="F412" s="84"/>
      <c r="G412" s="46"/>
      <c r="H412" s="46"/>
      <c r="I412" s="17">
        <f>+I413+I426</f>
        <v>2029.4</v>
      </c>
      <c r="J412" s="17">
        <f t="shared" ref="J412:Q412" si="217">+J413+J426</f>
        <v>2029.4</v>
      </c>
      <c r="K412" s="17">
        <f t="shared" si="217"/>
        <v>0</v>
      </c>
      <c r="L412" s="17">
        <f t="shared" si="217"/>
        <v>2029.4</v>
      </c>
      <c r="M412" s="17">
        <f t="shared" si="217"/>
        <v>2029.4</v>
      </c>
      <c r="N412" s="17">
        <f t="shared" si="217"/>
        <v>0</v>
      </c>
      <c r="O412" s="17">
        <f t="shared" si="217"/>
        <v>2029.4</v>
      </c>
      <c r="P412" s="17">
        <f t="shared" si="217"/>
        <v>2029.4</v>
      </c>
      <c r="Q412" s="17">
        <f t="shared" si="217"/>
        <v>0</v>
      </c>
    </row>
    <row r="413" spans="1:17" ht="21.1" customHeight="1" x14ac:dyDescent="0.2">
      <c r="A413" s="113" t="s">
        <v>367</v>
      </c>
      <c r="B413" s="4">
        <v>700</v>
      </c>
      <c r="C413" s="19" t="s">
        <v>102</v>
      </c>
      <c r="D413" s="19" t="s">
        <v>102</v>
      </c>
      <c r="E413" s="21" t="s">
        <v>368</v>
      </c>
      <c r="F413" s="71"/>
      <c r="G413" s="19"/>
      <c r="H413" s="19"/>
      <c r="I413" s="23">
        <f>+I423</f>
        <v>1429.4</v>
      </c>
      <c r="J413" s="23">
        <f t="shared" ref="J413:Q413" si="218">+J423</f>
        <v>1429.4</v>
      </c>
      <c r="K413" s="23">
        <f t="shared" si="218"/>
        <v>0</v>
      </c>
      <c r="L413" s="23">
        <f t="shared" si="218"/>
        <v>1429.4</v>
      </c>
      <c r="M413" s="23">
        <f t="shared" si="218"/>
        <v>1429.4</v>
      </c>
      <c r="N413" s="23">
        <f t="shared" si="218"/>
        <v>0</v>
      </c>
      <c r="O413" s="23">
        <f t="shared" si="218"/>
        <v>1429.4</v>
      </c>
      <c r="P413" s="23">
        <f t="shared" si="218"/>
        <v>1429.4</v>
      </c>
      <c r="Q413" s="23">
        <f t="shared" si="218"/>
        <v>0</v>
      </c>
    </row>
    <row r="414" spans="1:17" ht="25.85" hidden="1" x14ac:dyDescent="0.2">
      <c r="A414" s="114" t="s">
        <v>369</v>
      </c>
      <c r="B414" s="4">
        <v>700</v>
      </c>
      <c r="C414" s="19" t="s">
        <v>112</v>
      </c>
      <c r="D414" s="19" t="s">
        <v>63</v>
      </c>
      <c r="E414" s="51" t="s">
        <v>370</v>
      </c>
      <c r="F414" s="22"/>
      <c r="G414" s="19"/>
      <c r="H414" s="19"/>
      <c r="I414" s="23">
        <f t="shared" ref="I414:Q415" si="219">+I415</f>
        <v>0</v>
      </c>
      <c r="J414" s="23">
        <f t="shared" si="219"/>
        <v>0</v>
      </c>
      <c r="K414" s="23">
        <f t="shared" si="219"/>
        <v>0</v>
      </c>
      <c r="L414" s="23">
        <f t="shared" si="219"/>
        <v>0</v>
      </c>
      <c r="M414" s="23">
        <f t="shared" si="219"/>
        <v>0</v>
      </c>
      <c r="N414" s="23">
        <f t="shared" si="219"/>
        <v>0</v>
      </c>
      <c r="O414" s="23">
        <f t="shared" si="219"/>
        <v>0</v>
      </c>
      <c r="P414" s="21">
        <f t="shared" si="219"/>
        <v>0</v>
      </c>
      <c r="Q414" s="21">
        <f t="shared" si="219"/>
        <v>0</v>
      </c>
    </row>
    <row r="415" spans="1:17" ht="13.95" hidden="1" customHeight="1" x14ac:dyDescent="0.25">
      <c r="A415" s="36" t="s">
        <v>135</v>
      </c>
      <c r="B415" s="26">
        <v>700</v>
      </c>
      <c r="C415" s="27" t="s">
        <v>112</v>
      </c>
      <c r="D415" s="27" t="s">
        <v>63</v>
      </c>
      <c r="E415" s="54" t="s">
        <v>370</v>
      </c>
      <c r="F415" s="30" t="s">
        <v>371</v>
      </c>
      <c r="G415" s="27"/>
      <c r="H415" s="27"/>
      <c r="I415" s="31">
        <f t="shared" si="219"/>
        <v>0</v>
      </c>
      <c r="J415" s="31">
        <f t="shared" si="219"/>
        <v>0</v>
      </c>
      <c r="K415" s="31">
        <f t="shared" si="219"/>
        <v>0</v>
      </c>
      <c r="L415" s="31">
        <f t="shared" si="219"/>
        <v>0</v>
      </c>
      <c r="M415" s="31">
        <f t="shared" si="219"/>
        <v>0</v>
      </c>
      <c r="N415" s="31">
        <f t="shared" si="219"/>
        <v>0</v>
      </c>
      <c r="O415" s="31">
        <f t="shared" si="219"/>
        <v>0</v>
      </c>
      <c r="P415" s="29">
        <f t="shared" si="219"/>
        <v>0</v>
      </c>
      <c r="Q415" s="29">
        <f t="shared" si="219"/>
        <v>0</v>
      </c>
    </row>
    <row r="416" spans="1:17" ht="13.95" hidden="1" customHeight="1" x14ac:dyDescent="0.25">
      <c r="A416" s="80" t="s">
        <v>151</v>
      </c>
      <c r="B416" s="26">
        <v>700</v>
      </c>
      <c r="C416" s="27" t="s">
        <v>112</v>
      </c>
      <c r="D416" s="27" t="s">
        <v>63</v>
      </c>
      <c r="E416" s="54" t="s">
        <v>370</v>
      </c>
      <c r="F416" s="30" t="s">
        <v>372</v>
      </c>
      <c r="G416" s="27"/>
      <c r="H416" s="27"/>
      <c r="I416" s="31">
        <f>+J416+K416</f>
        <v>0</v>
      </c>
      <c r="J416" s="31"/>
      <c r="K416" s="31"/>
      <c r="L416" s="31">
        <f>+M416+N416</f>
        <v>0</v>
      </c>
      <c r="M416" s="31"/>
      <c r="N416" s="31"/>
      <c r="O416" s="31">
        <f>+P416+Q416</f>
        <v>0</v>
      </c>
      <c r="P416" s="29"/>
      <c r="Q416" s="29"/>
    </row>
    <row r="417" spans="1:17" ht="38.75" hidden="1" x14ac:dyDescent="0.2">
      <c r="A417" s="38" t="s">
        <v>373</v>
      </c>
      <c r="B417" s="4">
        <v>700</v>
      </c>
      <c r="C417" s="19" t="s">
        <v>112</v>
      </c>
      <c r="D417" s="19" t="s">
        <v>63</v>
      </c>
      <c r="E417" s="51" t="s">
        <v>374</v>
      </c>
      <c r="F417" s="57"/>
      <c r="G417" s="19"/>
      <c r="H417" s="19"/>
      <c r="I417" s="23">
        <f t="shared" ref="I417:Q418" si="220">+I418</f>
        <v>0</v>
      </c>
      <c r="J417" s="23">
        <f t="shared" si="220"/>
        <v>0</v>
      </c>
      <c r="K417" s="23">
        <f t="shared" si="220"/>
        <v>0</v>
      </c>
      <c r="L417" s="23">
        <f t="shared" si="220"/>
        <v>0</v>
      </c>
      <c r="M417" s="23">
        <f t="shared" si="220"/>
        <v>0</v>
      </c>
      <c r="N417" s="23">
        <f t="shared" si="220"/>
        <v>0</v>
      </c>
      <c r="O417" s="23">
        <f t="shared" si="220"/>
        <v>0</v>
      </c>
      <c r="P417" s="21">
        <f t="shared" si="220"/>
        <v>0</v>
      </c>
      <c r="Q417" s="21">
        <f t="shared" si="220"/>
        <v>0</v>
      </c>
    </row>
    <row r="418" spans="1:17" ht="13.95" hidden="1" customHeight="1" x14ac:dyDescent="0.25">
      <c r="A418" s="106" t="s">
        <v>287</v>
      </c>
      <c r="B418" s="26">
        <v>700</v>
      </c>
      <c r="C418" s="27" t="s">
        <v>112</v>
      </c>
      <c r="D418" s="27" t="s">
        <v>63</v>
      </c>
      <c r="E418" s="54" t="s">
        <v>374</v>
      </c>
      <c r="F418" s="30" t="s">
        <v>288</v>
      </c>
      <c r="G418" s="27"/>
      <c r="H418" s="27"/>
      <c r="I418" s="31">
        <f t="shared" si="220"/>
        <v>0</v>
      </c>
      <c r="J418" s="31">
        <f t="shared" si="220"/>
        <v>0</v>
      </c>
      <c r="K418" s="31">
        <f t="shared" si="220"/>
        <v>0</v>
      </c>
      <c r="L418" s="31">
        <f t="shared" si="220"/>
        <v>0</v>
      </c>
      <c r="M418" s="31">
        <f t="shared" si="220"/>
        <v>0</v>
      </c>
      <c r="N418" s="31">
        <f t="shared" si="220"/>
        <v>0</v>
      </c>
      <c r="O418" s="31">
        <f t="shared" si="220"/>
        <v>0</v>
      </c>
      <c r="P418" s="29">
        <f t="shared" si="220"/>
        <v>0</v>
      </c>
      <c r="Q418" s="29">
        <f t="shared" si="220"/>
        <v>0</v>
      </c>
    </row>
    <row r="419" spans="1:17" ht="15.65" hidden="1" customHeight="1" x14ac:dyDescent="0.25">
      <c r="A419" s="107" t="s">
        <v>289</v>
      </c>
      <c r="B419" s="26">
        <v>700</v>
      </c>
      <c r="C419" s="27" t="s">
        <v>112</v>
      </c>
      <c r="D419" s="27" t="s">
        <v>63</v>
      </c>
      <c r="E419" s="54" t="s">
        <v>374</v>
      </c>
      <c r="F419" s="30" t="s">
        <v>290</v>
      </c>
      <c r="G419" s="27"/>
      <c r="H419" s="27"/>
      <c r="I419" s="31">
        <f>+J419+K419</f>
        <v>0</v>
      </c>
      <c r="J419" s="31"/>
      <c r="K419" s="31"/>
      <c r="L419" s="31">
        <f>+M419+N419</f>
        <v>0</v>
      </c>
      <c r="M419" s="31"/>
      <c r="N419" s="31"/>
      <c r="O419" s="31">
        <f>+P419+Q419</f>
        <v>0</v>
      </c>
      <c r="P419" s="29"/>
      <c r="Q419" s="29"/>
    </row>
    <row r="420" spans="1:17" ht="25.85" hidden="1" x14ac:dyDescent="0.2">
      <c r="A420" s="114" t="s">
        <v>375</v>
      </c>
      <c r="B420" s="4">
        <v>700</v>
      </c>
      <c r="C420" s="19" t="s">
        <v>112</v>
      </c>
      <c r="D420" s="19" t="s">
        <v>63</v>
      </c>
      <c r="E420" s="51" t="s">
        <v>376</v>
      </c>
      <c r="F420" s="22"/>
      <c r="G420" s="19"/>
      <c r="H420" s="19"/>
      <c r="I420" s="23">
        <f t="shared" ref="I420:Q421" si="221">+I421</f>
        <v>0</v>
      </c>
      <c r="J420" s="23">
        <f t="shared" si="221"/>
        <v>0</v>
      </c>
      <c r="K420" s="23">
        <f t="shared" si="221"/>
        <v>0</v>
      </c>
      <c r="L420" s="23">
        <f t="shared" si="221"/>
        <v>0</v>
      </c>
      <c r="M420" s="23">
        <f t="shared" si="221"/>
        <v>0</v>
      </c>
      <c r="N420" s="23">
        <f t="shared" si="221"/>
        <v>0</v>
      </c>
      <c r="O420" s="23">
        <f t="shared" si="221"/>
        <v>0</v>
      </c>
      <c r="P420" s="21">
        <f t="shared" si="221"/>
        <v>0</v>
      </c>
      <c r="Q420" s="21">
        <f t="shared" si="221"/>
        <v>0</v>
      </c>
    </row>
    <row r="421" spans="1:17" ht="15.65" hidden="1" customHeight="1" x14ac:dyDescent="0.25">
      <c r="A421" s="106" t="s">
        <v>287</v>
      </c>
      <c r="B421" s="26">
        <v>700</v>
      </c>
      <c r="C421" s="27" t="s">
        <v>112</v>
      </c>
      <c r="D421" s="27" t="s">
        <v>63</v>
      </c>
      <c r="E421" s="54" t="s">
        <v>376</v>
      </c>
      <c r="F421" s="30" t="s">
        <v>288</v>
      </c>
      <c r="G421" s="27"/>
      <c r="H421" s="27"/>
      <c r="I421" s="31">
        <f t="shared" si="221"/>
        <v>0</v>
      </c>
      <c r="J421" s="31">
        <f t="shared" si="221"/>
        <v>0</v>
      </c>
      <c r="K421" s="31">
        <f t="shared" si="221"/>
        <v>0</v>
      </c>
      <c r="L421" s="31">
        <f t="shared" si="221"/>
        <v>0</v>
      </c>
      <c r="M421" s="31">
        <f t="shared" si="221"/>
        <v>0</v>
      </c>
      <c r="N421" s="31">
        <f t="shared" si="221"/>
        <v>0</v>
      </c>
      <c r="O421" s="31">
        <f t="shared" si="221"/>
        <v>0</v>
      </c>
      <c r="P421" s="29">
        <f t="shared" si="221"/>
        <v>0</v>
      </c>
      <c r="Q421" s="29">
        <f t="shared" si="221"/>
        <v>0</v>
      </c>
    </row>
    <row r="422" spans="1:17" ht="16.3" hidden="1" customHeight="1" x14ac:dyDescent="0.25">
      <c r="A422" s="107" t="s">
        <v>289</v>
      </c>
      <c r="B422" s="26">
        <v>700</v>
      </c>
      <c r="C422" s="27" t="s">
        <v>112</v>
      </c>
      <c r="D422" s="27" t="s">
        <v>63</v>
      </c>
      <c r="E422" s="54" t="s">
        <v>376</v>
      </c>
      <c r="F422" s="30" t="s">
        <v>290</v>
      </c>
      <c r="G422" s="27"/>
      <c r="H422" s="27"/>
      <c r="I422" s="31">
        <f>+J422+K422</f>
        <v>0</v>
      </c>
      <c r="J422" s="31"/>
      <c r="K422" s="31"/>
      <c r="L422" s="31">
        <f>+M422+N422</f>
        <v>0</v>
      </c>
      <c r="M422" s="31"/>
      <c r="N422" s="31"/>
      <c r="O422" s="31">
        <f>+P422+Q422</f>
        <v>0</v>
      </c>
      <c r="P422" s="29"/>
      <c r="Q422" s="29"/>
    </row>
    <row r="423" spans="1:17" x14ac:dyDescent="0.2">
      <c r="A423" s="115" t="s">
        <v>377</v>
      </c>
      <c r="B423" s="4">
        <v>700</v>
      </c>
      <c r="C423" s="19" t="s">
        <v>102</v>
      </c>
      <c r="D423" s="19" t="s">
        <v>102</v>
      </c>
      <c r="E423" s="21" t="s">
        <v>378</v>
      </c>
      <c r="F423" s="71"/>
      <c r="G423" s="19"/>
      <c r="H423" s="19"/>
      <c r="I423" s="23">
        <f t="shared" ref="I423:Q424" si="222">+I424</f>
        <v>1429.4</v>
      </c>
      <c r="J423" s="23">
        <f t="shared" si="222"/>
        <v>1429.4</v>
      </c>
      <c r="K423" s="23">
        <f t="shared" si="222"/>
        <v>0</v>
      </c>
      <c r="L423" s="23">
        <f t="shared" si="222"/>
        <v>1429.4</v>
      </c>
      <c r="M423" s="23">
        <f t="shared" si="222"/>
        <v>1429.4</v>
      </c>
      <c r="N423" s="23">
        <f t="shared" si="222"/>
        <v>0</v>
      </c>
      <c r="O423" s="23">
        <f t="shared" si="222"/>
        <v>1429.4</v>
      </c>
      <c r="P423" s="24">
        <f t="shared" si="222"/>
        <v>1429.4</v>
      </c>
      <c r="Q423" s="24">
        <f t="shared" si="222"/>
        <v>0</v>
      </c>
    </row>
    <row r="424" spans="1:17" ht="15.65" customHeight="1" x14ac:dyDescent="0.25">
      <c r="A424" s="25" t="s">
        <v>81</v>
      </c>
      <c r="B424" s="26">
        <v>700</v>
      </c>
      <c r="C424" s="27" t="s">
        <v>102</v>
      </c>
      <c r="D424" s="27" t="s">
        <v>102</v>
      </c>
      <c r="E424" s="29" t="s">
        <v>378</v>
      </c>
      <c r="F424" s="65">
        <v>600</v>
      </c>
      <c r="G424" s="27"/>
      <c r="H424" s="27"/>
      <c r="I424" s="31">
        <f t="shared" si="222"/>
        <v>1429.4</v>
      </c>
      <c r="J424" s="31">
        <f t="shared" si="222"/>
        <v>1429.4</v>
      </c>
      <c r="K424" s="31">
        <f t="shared" si="222"/>
        <v>0</v>
      </c>
      <c r="L424" s="31">
        <f t="shared" si="222"/>
        <v>1429.4</v>
      </c>
      <c r="M424" s="31">
        <f t="shared" si="222"/>
        <v>1429.4</v>
      </c>
      <c r="N424" s="31">
        <f t="shared" si="222"/>
        <v>0</v>
      </c>
      <c r="O424" s="31">
        <f t="shared" si="222"/>
        <v>1429.4</v>
      </c>
      <c r="P424" s="29">
        <f t="shared" si="222"/>
        <v>1429.4</v>
      </c>
      <c r="Q424" s="29">
        <f t="shared" si="222"/>
        <v>0</v>
      </c>
    </row>
    <row r="425" spans="1:17" ht="15.65" customHeight="1" x14ac:dyDescent="0.25">
      <c r="A425" s="25" t="s">
        <v>82</v>
      </c>
      <c r="B425" s="26">
        <v>700</v>
      </c>
      <c r="C425" s="27" t="s">
        <v>102</v>
      </c>
      <c r="D425" s="27" t="s">
        <v>102</v>
      </c>
      <c r="E425" s="29" t="s">
        <v>378</v>
      </c>
      <c r="F425" s="65">
        <v>610</v>
      </c>
      <c r="G425" s="27" t="s">
        <v>102</v>
      </c>
      <c r="H425" s="27" t="s">
        <v>102</v>
      </c>
      <c r="I425" s="31">
        <f>+J425+K425</f>
        <v>1429.4</v>
      </c>
      <c r="J425" s="31">
        <v>1429.4</v>
      </c>
      <c r="K425" s="31"/>
      <c r="L425" s="31">
        <f>+M425+N425</f>
        <v>1429.4</v>
      </c>
      <c r="M425" s="31">
        <v>1429.4</v>
      </c>
      <c r="N425" s="31"/>
      <c r="O425" s="31">
        <f>+P425+Q425</f>
        <v>1429.4</v>
      </c>
      <c r="P425" s="29">
        <v>1429.4</v>
      </c>
      <c r="Q425" s="29"/>
    </row>
    <row r="426" spans="1:17" ht="31.75" customHeight="1" x14ac:dyDescent="0.2">
      <c r="A426" s="116" t="s">
        <v>379</v>
      </c>
      <c r="B426" s="4">
        <v>700</v>
      </c>
      <c r="C426" s="19" t="s">
        <v>102</v>
      </c>
      <c r="D426" s="19" t="s">
        <v>39</v>
      </c>
      <c r="E426" s="64" t="s">
        <v>380</v>
      </c>
      <c r="F426" s="71"/>
      <c r="G426" s="19"/>
      <c r="H426" s="19"/>
      <c r="I426" s="23">
        <f t="shared" ref="I426:Q428" si="223">+I427</f>
        <v>600</v>
      </c>
      <c r="J426" s="23">
        <f t="shared" si="223"/>
        <v>600</v>
      </c>
      <c r="K426" s="23">
        <f t="shared" si="223"/>
        <v>0</v>
      </c>
      <c r="L426" s="23">
        <f t="shared" si="223"/>
        <v>600</v>
      </c>
      <c r="M426" s="23">
        <f t="shared" si="223"/>
        <v>600</v>
      </c>
      <c r="N426" s="23">
        <f t="shared" si="223"/>
        <v>0</v>
      </c>
      <c r="O426" s="23">
        <f t="shared" si="223"/>
        <v>600</v>
      </c>
      <c r="P426" s="21">
        <f t="shared" si="223"/>
        <v>600</v>
      </c>
      <c r="Q426" s="21">
        <f t="shared" si="223"/>
        <v>0</v>
      </c>
    </row>
    <row r="427" spans="1:17" ht="15.65" customHeight="1" x14ac:dyDescent="0.2">
      <c r="A427" s="116" t="s">
        <v>381</v>
      </c>
      <c r="B427" s="4">
        <v>700</v>
      </c>
      <c r="C427" s="19" t="s">
        <v>102</v>
      </c>
      <c r="D427" s="19" t="s">
        <v>39</v>
      </c>
      <c r="E427" s="64" t="s">
        <v>382</v>
      </c>
      <c r="F427" s="71"/>
      <c r="G427" s="19"/>
      <c r="H427" s="19"/>
      <c r="I427" s="23">
        <f t="shared" si="223"/>
        <v>600</v>
      </c>
      <c r="J427" s="23">
        <f t="shared" si="223"/>
        <v>600</v>
      </c>
      <c r="K427" s="23">
        <f t="shared" si="223"/>
        <v>0</v>
      </c>
      <c r="L427" s="23">
        <f t="shared" si="223"/>
        <v>600</v>
      </c>
      <c r="M427" s="23">
        <f t="shared" si="223"/>
        <v>600</v>
      </c>
      <c r="N427" s="23">
        <f t="shared" si="223"/>
        <v>0</v>
      </c>
      <c r="O427" s="23">
        <f t="shared" si="223"/>
        <v>600</v>
      </c>
      <c r="P427" s="24">
        <f t="shared" si="223"/>
        <v>600</v>
      </c>
      <c r="Q427" s="24">
        <f t="shared" si="223"/>
        <v>0</v>
      </c>
    </row>
    <row r="428" spans="1:17" ht="15.65" customHeight="1" x14ac:dyDescent="0.25">
      <c r="A428" s="117" t="s">
        <v>383</v>
      </c>
      <c r="B428" s="26">
        <v>700</v>
      </c>
      <c r="C428" s="27" t="s">
        <v>102</v>
      </c>
      <c r="D428" s="27" t="s">
        <v>39</v>
      </c>
      <c r="E428" s="73" t="s">
        <v>382</v>
      </c>
      <c r="F428" s="65">
        <v>600</v>
      </c>
      <c r="G428" s="27"/>
      <c r="H428" s="27"/>
      <c r="I428" s="31">
        <f t="shared" si="223"/>
        <v>600</v>
      </c>
      <c r="J428" s="31">
        <f t="shared" si="223"/>
        <v>600</v>
      </c>
      <c r="K428" s="31">
        <f t="shared" si="223"/>
        <v>0</v>
      </c>
      <c r="L428" s="31">
        <f t="shared" si="223"/>
        <v>600</v>
      </c>
      <c r="M428" s="31">
        <f t="shared" si="223"/>
        <v>600</v>
      </c>
      <c r="N428" s="31">
        <f t="shared" si="223"/>
        <v>0</v>
      </c>
      <c r="O428" s="31">
        <f t="shared" si="223"/>
        <v>600</v>
      </c>
      <c r="P428" s="29">
        <f t="shared" si="223"/>
        <v>600</v>
      </c>
      <c r="Q428" s="29">
        <f t="shared" si="223"/>
        <v>0</v>
      </c>
    </row>
    <row r="429" spans="1:17" ht="13.6" x14ac:dyDescent="0.25">
      <c r="A429" s="117" t="s">
        <v>82</v>
      </c>
      <c r="B429" s="26">
        <v>700</v>
      </c>
      <c r="C429" s="27" t="s">
        <v>102</v>
      </c>
      <c r="D429" s="27" t="s">
        <v>39</v>
      </c>
      <c r="E429" s="73" t="s">
        <v>382</v>
      </c>
      <c r="F429" s="65">
        <v>610</v>
      </c>
      <c r="G429" s="27" t="s">
        <v>102</v>
      </c>
      <c r="H429" s="27" t="s">
        <v>39</v>
      </c>
      <c r="I429" s="31">
        <f>+J429+K429</f>
        <v>600</v>
      </c>
      <c r="J429" s="31">
        <v>600</v>
      </c>
      <c r="K429" s="31"/>
      <c r="L429" s="31">
        <f>+M429+N429</f>
        <v>600</v>
      </c>
      <c r="M429" s="31">
        <v>600</v>
      </c>
      <c r="N429" s="31"/>
      <c r="O429" s="31">
        <f>+P429+Q429</f>
        <v>600</v>
      </c>
      <c r="P429" s="29">
        <v>600</v>
      </c>
      <c r="Q429" s="29"/>
    </row>
    <row r="430" spans="1:17" ht="25.85" x14ac:dyDescent="0.2">
      <c r="A430" s="102" t="s">
        <v>384</v>
      </c>
      <c r="B430" s="45" t="s">
        <v>38</v>
      </c>
      <c r="C430" s="46" t="s">
        <v>63</v>
      </c>
      <c r="D430" s="46" t="s">
        <v>131</v>
      </c>
      <c r="E430" s="62" t="s">
        <v>385</v>
      </c>
      <c r="F430" s="84"/>
      <c r="G430" s="46"/>
      <c r="H430" s="46"/>
      <c r="I430" s="17">
        <f t="shared" ref="I430:Q430" si="224">+I431</f>
        <v>894.66119000000003</v>
      </c>
      <c r="J430" s="17">
        <f t="shared" si="224"/>
        <v>23.261189999999999</v>
      </c>
      <c r="K430" s="17">
        <f t="shared" si="224"/>
        <v>871.4</v>
      </c>
      <c r="L430" s="17">
        <f t="shared" si="224"/>
        <v>894.66119000000003</v>
      </c>
      <c r="M430" s="17">
        <f t="shared" si="224"/>
        <v>23.261189999999999</v>
      </c>
      <c r="N430" s="17">
        <f t="shared" si="224"/>
        <v>871.4</v>
      </c>
      <c r="O430" s="17">
        <f t="shared" si="224"/>
        <v>894.66119000000003</v>
      </c>
      <c r="P430" s="77">
        <f t="shared" si="224"/>
        <v>23.261189999999999</v>
      </c>
      <c r="Q430" s="77">
        <f t="shared" si="224"/>
        <v>871.4</v>
      </c>
    </row>
    <row r="431" spans="1:17" ht="25.85" x14ac:dyDescent="0.2">
      <c r="A431" s="18" t="s">
        <v>386</v>
      </c>
      <c r="B431" s="50" t="s">
        <v>38</v>
      </c>
      <c r="C431" s="19" t="s">
        <v>63</v>
      </c>
      <c r="D431" s="19" t="s">
        <v>131</v>
      </c>
      <c r="E431" s="64" t="s">
        <v>387</v>
      </c>
      <c r="F431" s="71"/>
      <c r="G431" s="19"/>
      <c r="H431" s="19"/>
      <c r="I431" s="23">
        <f>+I451+I454</f>
        <v>894.66119000000003</v>
      </c>
      <c r="J431" s="23">
        <f t="shared" ref="J431:Q431" si="225">+J451+J454</f>
        <v>23.261189999999999</v>
      </c>
      <c r="K431" s="23">
        <f t="shared" si="225"/>
        <v>871.4</v>
      </c>
      <c r="L431" s="23">
        <f t="shared" si="225"/>
        <v>894.66119000000003</v>
      </c>
      <c r="M431" s="23">
        <f t="shared" si="225"/>
        <v>23.261189999999999</v>
      </c>
      <c r="N431" s="23">
        <f t="shared" si="225"/>
        <v>871.4</v>
      </c>
      <c r="O431" s="23">
        <f t="shared" si="225"/>
        <v>894.66119000000003</v>
      </c>
      <c r="P431" s="23">
        <f t="shared" si="225"/>
        <v>23.261189999999999</v>
      </c>
      <c r="Q431" s="23">
        <f t="shared" si="225"/>
        <v>871.4</v>
      </c>
    </row>
    <row r="432" spans="1:17" ht="13.75" hidden="1" customHeight="1" x14ac:dyDescent="0.2">
      <c r="A432" s="114" t="s">
        <v>388</v>
      </c>
      <c r="B432" s="4">
        <v>700</v>
      </c>
      <c r="C432" s="19" t="s">
        <v>112</v>
      </c>
      <c r="D432" s="19" t="s">
        <v>181</v>
      </c>
      <c r="E432" s="4" t="s">
        <v>389</v>
      </c>
      <c r="F432" s="57"/>
      <c r="G432" s="19"/>
      <c r="H432" s="19"/>
      <c r="I432" s="23">
        <f t="shared" ref="I432:Q432" si="226">+I433+I435</f>
        <v>0</v>
      </c>
      <c r="J432" s="23">
        <f t="shared" si="226"/>
        <v>0</v>
      </c>
      <c r="K432" s="23">
        <f t="shared" si="226"/>
        <v>0</v>
      </c>
      <c r="L432" s="23">
        <f t="shared" si="226"/>
        <v>0</v>
      </c>
      <c r="M432" s="23">
        <f t="shared" si="226"/>
        <v>0</v>
      </c>
      <c r="N432" s="23">
        <f t="shared" si="226"/>
        <v>0</v>
      </c>
      <c r="O432" s="23">
        <f t="shared" si="226"/>
        <v>0</v>
      </c>
      <c r="P432" s="24">
        <f t="shared" si="226"/>
        <v>0</v>
      </c>
      <c r="Q432" s="24">
        <f t="shared" si="226"/>
        <v>0</v>
      </c>
    </row>
    <row r="433" spans="1:17" ht="13.75" hidden="1" customHeight="1" x14ac:dyDescent="0.25">
      <c r="A433" s="106" t="s">
        <v>287</v>
      </c>
      <c r="B433" s="26">
        <v>700</v>
      </c>
      <c r="C433" s="27" t="s">
        <v>112</v>
      </c>
      <c r="D433" s="27" t="s">
        <v>181</v>
      </c>
      <c r="E433" s="26" t="s">
        <v>389</v>
      </c>
      <c r="F433" s="55" t="s">
        <v>288</v>
      </c>
      <c r="G433" s="27"/>
      <c r="H433" s="27"/>
      <c r="I433" s="31">
        <f t="shared" ref="I433:Q433" si="227">+I434</f>
        <v>0</v>
      </c>
      <c r="J433" s="31">
        <f t="shared" si="227"/>
        <v>0</v>
      </c>
      <c r="K433" s="31">
        <f t="shared" si="227"/>
        <v>0</v>
      </c>
      <c r="L433" s="31">
        <f t="shared" si="227"/>
        <v>0</v>
      </c>
      <c r="M433" s="31">
        <f t="shared" si="227"/>
        <v>0</v>
      </c>
      <c r="N433" s="31">
        <f t="shared" si="227"/>
        <v>0</v>
      </c>
      <c r="O433" s="31">
        <f t="shared" si="227"/>
        <v>0</v>
      </c>
      <c r="P433" s="32">
        <f t="shared" si="227"/>
        <v>0</v>
      </c>
      <c r="Q433" s="32">
        <f t="shared" si="227"/>
        <v>0</v>
      </c>
    </row>
    <row r="434" spans="1:17" ht="13.75" hidden="1" customHeight="1" x14ac:dyDescent="0.25">
      <c r="A434" s="107" t="s">
        <v>289</v>
      </c>
      <c r="B434" s="26">
        <v>700</v>
      </c>
      <c r="C434" s="27" t="s">
        <v>112</v>
      </c>
      <c r="D434" s="27" t="s">
        <v>181</v>
      </c>
      <c r="E434" s="26" t="s">
        <v>389</v>
      </c>
      <c r="F434" s="55" t="s">
        <v>290</v>
      </c>
      <c r="G434" s="27"/>
      <c r="H434" s="27"/>
      <c r="I434" s="31">
        <f>+J434+K434</f>
        <v>0</v>
      </c>
      <c r="J434" s="31"/>
      <c r="K434" s="31"/>
      <c r="L434" s="31">
        <f>+M434+N434</f>
        <v>0</v>
      </c>
      <c r="M434" s="31">
        <f>1000+10000-11000</f>
        <v>0</v>
      </c>
      <c r="N434" s="31"/>
      <c r="O434" s="31">
        <f>+P434+Q434</f>
        <v>0</v>
      </c>
      <c r="P434" s="32"/>
      <c r="Q434" s="32"/>
    </row>
    <row r="435" spans="1:17" ht="13.75" hidden="1" customHeight="1" x14ac:dyDescent="0.25">
      <c r="A435" s="56" t="s">
        <v>19</v>
      </c>
      <c r="B435" s="26">
        <v>700</v>
      </c>
      <c r="C435" s="27" t="s">
        <v>112</v>
      </c>
      <c r="D435" s="27" t="s">
        <v>181</v>
      </c>
      <c r="E435" s="26" t="s">
        <v>389</v>
      </c>
      <c r="F435" s="55" t="s">
        <v>20</v>
      </c>
      <c r="G435" s="27"/>
      <c r="H435" s="27"/>
      <c r="I435" s="31">
        <f t="shared" ref="I435:Q435" si="228">+I436</f>
        <v>0</v>
      </c>
      <c r="J435" s="31">
        <f t="shared" si="228"/>
        <v>0</v>
      </c>
      <c r="K435" s="31">
        <f t="shared" si="228"/>
        <v>0</v>
      </c>
      <c r="L435" s="31">
        <f t="shared" si="228"/>
        <v>0</v>
      </c>
      <c r="M435" s="31">
        <f t="shared" si="228"/>
        <v>0</v>
      </c>
      <c r="N435" s="31">
        <f t="shared" si="228"/>
        <v>0</v>
      </c>
      <c r="O435" s="31">
        <f t="shared" si="228"/>
        <v>0</v>
      </c>
      <c r="P435" s="32">
        <f t="shared" si="228"/>
        <v>0</v>
      </c>
      <c r="Q435" s="32">
        <f t="shared" si="228"/>
        <v>0</v>
      </c>
    </row>
    <row r="436" spans="1:17" ht="13.75" hidden="1" customHeight="1" x14ac:dyDescent="0.25">
      <c r="A436" s="80" t="s">
        <v>21</v>
      </c>
      <c r="B436" s="26">
        <v>700</v>
      </c>
      <c r="C436" s="27" t="s">
        <v>112</v>
      </c>
      <c r="D436" s="27" t="s">
        <v>181</v>
      </c>
      <c r="E436" s="26" t="s">
        <v>389</v>
      </c>
      <c r="F436" s="55" t="s">
        <v>22</v>
      </c>
      <c r="G436" s="27"/>
      <c r="H436" s="27"/>
      <c r="I436" s="31">
        <f>+J436+K436</f>
        <v>0</v>
      </c>
      <c r="J436" s="31"/>
      <c r="K436" s="31"/>
      <c r="L436" s="31">
        <f>+M436+N436</f>
        <v>0</v>
      </c>
      <c r="M436" s="31"/>
      <c r="N436" s="31"/>
      <c r="O436" s="31">
        <f>+P436+Q436</f>
        <v>0</v>
      </c>
      <c r="P436" s="32"/>
      <c r="Q436" s="32"/>
    </row>
    <row r="437" spans="1:17" ht="13.75" hidden="1" customHeight="1" x14ac:dyDescent="0.2">
      <c r="A437" s="105" t="s">
        <v>390</v>
      </c>
      <c r="B437" s="4">
        <v>700</v>
      </c>
      <c r="C437" s="19" t="s">
        <v>112</v>
      </c>
      <c r="D437" s="19" t="s">
        <v>181</v>
      </c>
      <c r="E437" s="4" t="s">
        <v>391</v>
      </c>
      <c r="F437" s="57"/>
      <c r="G437" s="19"/>
      <c r="H437" s="19"/>
      <c r="I437" s="23">
        <f t="shared" ref="I437:Q438" si="229">+I438</f>
        <v>0</v>
      </c>
      <c r="J437" s="23">
        <f t="shared" si="229"/>
        <v>0</v>
      </c>
      <c r="K437" s="23">
        <f t="shared" si="229"/>
        <v>0</v>
      </c>
      <c r="L437" s="23">
        <f t="shared" si="229"/>
        <v>0</v>
      </c>
      <c r="M437" s="23">
        <f t="shared" si="229"/>
        <v>0</v>
      </c>
      <c r="N437" s="23">
        <f t="shared" si="229"/>
        <v>0</v>
      </c>
      <c r="O437" s="23">
        <f t="shared" si="229"/>
        <v>0</v>
      </c>
      <c r="P437" s="24">
        <f t="shared" si="229"/>
        <v>0</v>
      </c>
      <c r="Q437" s="24">
        <f t="shared" si="229"/>
        <v>0</v>
      </c>
    </row>
    <row r="438" spans="1:17" ht="13.75" hidden="1" customHeight="1" x14ac:dyDescent="0.25">
      <c r="A438" s="56" t="s">
        <v>19</v>
      </c>
      <c r="B438" s="26">
        <v>700</v>
      </c>
      <c r="C438" s="27" t="s">
        <v>112</v>
      </c>
      <c r="D438" s="27" t="s">
        <v>181</v>
      </c>
      <c r="E438" s="26" t="s">
        <v>391</v>
      </c>
      <c r="F438" s="55" t="s">
        <v>20</v>
      </c>
      <c r="G438" s="27"/>
      <c r="H438" s="27"/>
      <c r="I438" s="31">
        <f t="shared" si="229"/>
        <v>0</v>
      </c>
      <c r="J438" s="31">
        <f t="shared" si="229"/>
        <v>0</v>
      </c>
      <c r="K438" s="31">
        <f t="shared" si="229"/>
        <v>0</v>
      </c>
      <c r="L438" s="31">
        <f t="shared" si="229"/>
        <v>0</v>
      </c>
      <c r="M438" s="31">
        <f t="shared" si="229"/>
        <v>0</v>
      </c>
      <c r="N438" s="31">
        <f t="shared" si="229"/>
        <v>0</v>
      </c>
      <c r="O438" s="31">
        <f t="shared" si="229"/>
        <v>0</v>
      </c>
      <c r="P438" s="29">
        <f t="shared" si="229"/>
        <v>0</v>
      </c>
      <c r="Q438" s="29">
        <f t="shared" si="229"/>
        <v>0</v>
      </c>
    </row>
    <row r="439" spans="1:17" ht="13.75" hidden="1" customHeight="1" x14ac:dyDescent="0.25">
      <c r="A439" s="80" t="s">
        <v>21</v>
      </c>
      <c r="B439" s="26">
        <v>700</v>
      </c>
      <c r="C439" s="27" t="s">
        <v>112</v>
      </c>
      <c r="D439" s="27" t="s">
        <v>181</v>
      </c>
      <c r="E439" s="26" t="s">
        <v>391</v>
      </c>
      <c r="F439" s="55" t="s">
        <v>22</v>
      </c>
      <c r="G439" s="27"/>
      <c r="H439" s="27"/>
      <c r="I439" s="31">
        <f>+J439+K439</f>
        <v>0</v>
      </c>
      <c r="J439" s="31"/>
      <c r="K439" s="31"/>
      <c r="L439" s="31">
        <f>+M439+N439</f>
        <v>0</v>
      </c>
      <c r="M439" s="31"/>
      <c r="N439" s="31"/>
      <c r="O439" s="31">
        <f>+P439+Q439</f>
        <v>0</v>
      </c>
      <c r="P439" s="29"/>
      <c r="Q439" s="29"/>
    </row>
    <row r="440" spans="1:17" ht="13.75" hidden="1" customHeight="1" x14ac:dyDescent="0.2">
      <c r="A440" s="114" t="s">
        <v>392</v>
      </c>
      <c r="B440" s="4">
        <v>700</v>
      </c>
      <c r="C440" s="19" t="s">
        <v>112</v>
      </c>
      <c r="D440" s="19" t="s">
        <v>181</v>
      </c>
      <c r="E440" s="4" t="s">
        <v>393</v>
      </c>
      <c r="F440" s="57"/>
      <c r="G440" s="19"/>
      <c r="H440" s="19"/>
      <c r="I440" s="23">
        <f t="shared" ref="I440:Q440" si="230">+I441+I443</f>
        <v>0</v>
      </c>
      <c r="J440" s="23">
        <f t="shared" si="230"/>
        <v>0</v>
      </c>
      <c r="K440" s="23">
        <f t="shared" si="230"/>
        <v>0</v>
      </c>
      <c r="L440" s="23">
        <f t="shared" si="230"/>
        <v>0</v>
      </c>
      <c r="M440" s="23">
        <f t="shared" si="230"/>
        <v>0</v>
      </c>
      <c r="N440" s="23">
        <f t="shared" si="230"/>
        <v>0</v>
      </c>
      <c r="O440" s="23">
        <f t="shared" si="230"/>
        <v>0</v>
      </c>
      <c r="P440" s="24">
        <f t="shared" si="230"/>
        <v>0</v>
      </c>
      <c r="Q440" s="24">
        <f t="shared" si="230"/>
        <v>0</v>
      </c>
    </row>
    <row r="441" spans="1:17" ht="13.75" hidden="1" customHeight="1" x14ac:dyDescent="0.25">
      <c r="A441" s="106" t="s">
        <v>287</v>
      </c>
      <c r="B441" s="26">
        <v>700</v>
      </c>
      <c r="C441" s="27" t="s">
        <v>112</v>
      </c>
      <c r="D441" s="27" t="s">
        <v>181</v>
      </c>
      <c r="E441" s="26" t="s">
        <v>393</v>
      </c>
      <c r="F441" s="55" t="s">
        <v>288</v>
      </c>
      <c r="G441" s="27"/>
      <c r="H441" s="27"/>
      <c r="I441" s="31">
        <f t="shared" ref="I441:Q441" si="231">+I442</f>
        <v>0</v>
      </c>
      <c r="J441" s="31">
        <f t="shared" si="231"/>
        <v>0</v>
      </c>
      <c r="K441" s="31">
        <f t="shared" si="231"/>
        <v>0</v>
      </c>
      <c r="L441" s="31">
        <f t="shared" si="231"/>
        <v>0</v>
      </c>
      <c r="M441" s="31">
        <f t="shared" si="231"/>
        <v>0</v>
      </c>
      <c r="N441" s="31">
        <f t="shared" si="231"/>
        <v>0</v>
      </c>
      <c r="O441" s="31">
        <f t="shared" si="231"/>
        <v>0</v>
      </c>
      <c r="P441" s="32">
        <f t="shared" si="231"/>
        <v>0</v>
      </c>
      <c r="Q441" s="32">
        <f t="shared" si="231"/>
        <v>0</v>
      </c>
    </row>
    <row r="442" spans="1:17" ht="13.75" hidden="1" customHeight="1" x14ac:dyDescent="0.25">
      <c r="A442" s="107" t="s">
        <v>289</v>
      </c>
      <c r="B442" s="26">
        <v>700</v>
      </c>
      <c r="C442" s="27" t="s">
        <v>112</v>
      </c>
      <c r="D442" s="27" t="s">
        <v>181</v>
      </c>
      <c r="E442" s="26" t="s">
        <v>393</v>
      </c>
      <c r="F442" s="55" t="s">
        <v>290</v>
      </c>
      <c r="G442" s="27"/>
      <c r="H442" s="27"/>
      <c r="I442" s="31">
        <f>+J442+K442</f>
        <v>0</v>
      </c>
      <c r="J442" s="31"/>
      <c r="K442" s="31"/>
      <c r="L442" s="31">
        <f>+M442+N442</f>
        <v>0</v>
      </c>
      <c r="M442" s="31"/>
      <c r="N442" s="31"/>
      <c r="O442" s="31">
        <f>+P442+Q442</f>
        <v>0</v>
      </c>
      <c r="P442" s="32"/>
      <c r="Q442" s="32"/>
    </row>
    <row r="443" spans="1:17" ht="13.75" hidden="1" customHeight="1" x14ac:dyDescent="0.25">
      <c r="A443" s="56" t="s">
        <v>19</v>
      </c>
      <c r="B443" s="26">
        <v>700</v>
      </c>
      <c r="C443" s="27" t="s">
        <v>112</v>
      </c>
      <c r="D443" s="27" t="s">
        <v>181</v>
      </c>
      <c r="E443" s="26" t="s">
        <v>393</v>
      </c>
      <c r="F443" s="55" t="s">
        <v>20</v>
      </c>
      <c r="G443" s="27"/>
      <c r="H443" s="27"/>
      <c r="I443" s="31">
        <f t="shared" ref="I443:Q443" si="232">+I444</f>
        <v>0</v>
      </c>
      <c r="J443" s="31">
        <f t="shared" si="232"/>
        <v>0</v>
      </c>
      <c r="K443" s="31">
        <f t="shared" si="232"/>
        <v>0</v>
      </c>
      <c r="L443" s="31">
        <f t="shared" si="232"/>
        <v>0</v>
      </c>
      <c r="M443" s="31">
        <f t="shared" si="232"/>
        <v>0</v>
      </c>
      <c r="N443" s="31">
        <f t="shared" si="232"/>
        <v>0</v>
      </c>
      <c r="O443" s="31">
        <f t="shared" si="232"/>
        <v>0</v>
      </c>
      <c r="P443" s="32">
        <f t="shared" si="232"/>
        <v>0</v>
      </c>
      <c r="Q443" s="32">
        <f t="shared" si="232"/>
        <v>0</v>
      </c>
    </row>
    <row r="444" spans="1:17" ht="27.2" hidden="1" x14ac:dyDescent="0.25">
      <c r="A444" s="80" t="s">
        <v>21</v>
      </c>
      <c r="B444" s="26">
        <v>700</v>
      </c>
      <c r="C444" s="27" t="s">
        <v>112</v>
      </c>
      <c r="D444" s="27" t="s">
        <v>181</v>
      </c>
      <c r="E444" s="26" t="s">
        <v>393</v>
      </c>
      <c r="F444" s="55" t="s">
        <v>22</v>
      </c>
      <c r="G444" s="27"/>
      <c r="H444" s="27"/>
      <c r="I444" s="31">
        <f>+J444+K444</f>
        <v>0</v>
      </c>
      <c r="J444" s="31"/>
      <c r="K444" s="31"/>
      <c r="L444" s="31">
        <f>+M444+N444</f>
        <v>0</v>
      </c>
      <c r="M444" s="31"/>
      <c r="N444" s="31"/>
      <c r="O444" s="31">
        <f>+P444+Q444</f>
        <v>0</v>
      </c>
      <c r="P444" s="32"/>
      <c r="Q444" s="32"/>
    </row>
    <row r="445" spans="1:17" ht="25.85" hidden="1" x14ac:dyDescent="0.2">
      <c r="A445" s="18" t="s">
        <v>29</v>
      </c>
      <c r="B445" s="4">
        <v>700</v>
      </c>
      <c r="C445" s="19" t="s">
        <v>112</v>
      </c>
      <c r="D445" s="19" t="s">
        <v>181</v>
      </c>
      <c r="E445" s="4" t="s">
        <v>394</v>
      </c>
      <c r="F445" s="57"/>
      <c r="G445" s="19"/>
      <c r="H445" s="19"/>
      <c r="I445" s="23">
        <f t="shared" ref="I445:Q446" si="233">+I446</f>
        <v>0</v>
      </c>
      <c r="J445" s="23">
        <f t="shared" si="233"/>
        <v>0</v>
      </c>
      <c r="K445" s="23">
        <f t="shared" si="233"/>
        <v>0</v>
      </c>
      <c r="L445" s="23">
        <f t="shared" si="233"/>
        <v>0</v>
      </c>
      <c r="M445" s="23">
        <f t="shared" si="233"/>
        <v>0</v>
      </c>
      <c r="N445" s="23">
        <f t="shared" si="233"/>
        <v>0</v>
      </c>
      <c r="O445" s="23">
        <f t="shared" si="233"/>
        <v>0</v>
      </c>
      <c r="P445" s="24">
        <f t="shared" si="233"/>
        <v>0</v>
      </c>
      <c r="Q445" s="24">
        <f t="shared" si="233"/>
        <v>0</v>
      </c>
    </row>
    <row r="446" spans="1:17" ht="13.6" hidden="1" x14ac:dyDescent="0.25">
      <c r="A446" s="106" t="s">
        <v>287</v>
      </c>
      <c r="B446" s="26">
        <v>700</v>
      </c>
      <c r="C446" s="27" t="s">
        <v>112</v>
      </c>
      <c r="D446" s="27" t="s">
        <v>181</v>
      </c>
      <c r="E446" s="26" t="s">
        <v>394</v>
      </c>
      <c r="F446" s="55" t="s">
        <v>288</v>
      </c>
      <c r="G446" s="27"/>
      <c r="H446" s="27"/>
      <c r="I446" s="31">
        <f t="shared" si="233"/>
        <v>0</v>
      </c>
      <c r="J446" s="31">
        <f t="shared" si="233"/>
        <v>0</v>
      </c>
      <c r="K446" s="31">
        <f t="shared" si="233"/>
        <v>0</v>
      </c>
      <c r="L446" s="31">
        <f t="shared" si="233"/>
        <v>0</v>
      </c>
      <c r="M446" s="31">
        <f t="shared" si="233"/>
        <v>0</v>
      </c>
      <c r="N446" s="31">
        <f t="shared" si="233"/>
        <v>0</v>
      </c>
      <c r="O446" s="31">
        <f t="shared" si="233"/>
        <v>0</v>
      </c>
      <c r="P446" s="32">
        <f t="shared" si="233"/>
        <v>0</v>
      </c>
      <c r="Q446" s="32">
        <f t="shared" si="233"/>
        <v>0</v>
      </c>
    </row>
    <row r="447" spans="1:17" ht="13.6" hidden="1" x14ac:dyDescent="0.25">
      <c r="A447" s="107" t="s">
        <v>289</v>
      </c>
      <c r="B447" s="26">
        <v>700</v>
      </c>
      <c r="C447" s="27" t="s">
        <v>112</v>
      </c>
      <c r="D447" s="27" t="s">
        <v>181</v>
      </c>
      <c r="E447" s="26" t="s">
        <v>394</v>
      </c>
      <c r="F447" s="55" t="s">
        <v>290</v>
      </c>
      <c r="G447" s="27"/>
      <c r="H447" s="27"/>
      <c r="I447" s="31">
        <f>+J447+K447</f>
        <v>0</v>
      </c>
      <c r="J447" s="31"/>
      <c r="K447" s="31"/>
      <c r="L447" s="31">
        <f>+M447+N447</f>
        <v>0</v>
      </c>
      <c r="M447" s="31"/>
      <c r="N447" s="31"/>
      <c r="O447" s="31">
        <f>+P447+Q447</f>
        <v>0</v>
      </c>
      <c r="P447" s="32"/>
      <c r="Q447" s="32"/>
    </row>
    <row r="448" spans="1:17" ht="25.85" hidden="1" x14ac:dyDescent="0.25">
      <c r="A448" s="114" t="s">
        <v>395</v>
      </c>
      <c r="B448" s="4">
        <v>700</v>
      </c>
      <c r="C448" s="19" t="s">
        <v>112</v>
      </c>
      <c r="D448" s="19" t="s">
        <v>181</v>
      </c>
      <c r="E448" s="4" t="s">
        <v>396</v>
      </c>
      <c r="F448" s="55"/>
      <c r="G448" s="19"/>
      <c r="H448" s="19"/>
      <c r="I448" s="23">
        <f t="shared" ref="I448:Q449" si="234">+I449</f>
        <v>0</v>
      </c>
      <c r="J448" s="23">
        <f t="shared" si="234"/>
        <v>0</v>
      </c>
      <c r="K448" s="23">
        <f t="shared" si="234"/>
        <v>0</v>
      </c>
      <c r="L448" s="23">
        <f t="shared" si="234"/>
        <v>0</v>
      </c>
      <c r="M448" s="23">
        <f t="shared" si="234"/>
        <v>0</v>
      </c>
      <c r="N448" s="23">
        <f t="shared" si="234"/>
        <v>0</v>
      </c>
      <c r="O448" s="23">
        <f t="shared" si="234"/>
        <v>0</v>
      </c>
      <c r="P448" s="24">
        <f t="shared" si="234"/>
        <v>0</v>
      </c>
      <c r="Q448" s="24">
        <f t="shared" si="234"/>
        <v>0</v>
      </c>
    </row>
    <row r="449" spans="1:17" ht="13.6" hidden="1" x14ac:dyDescent="0.25">
      <c r="A449" s="106" t="s">
        <v>287</v>
      </c>
      <c r="B449" s="26">
        <v>700</v>
      </c>
      <c r="C449" s="27" t="s">
        <v>112</v>
      </c>
      <c r="D449" s="27" t="s">
        <v>181</v>
      </c>
      <c r="E449" s="26" t="s">
        <v>396</v>
      </c>
      <c r="F449" s="55" t="s">
        <v>288</v>
      </c>
      <c r="G449" s="27"/>
      <c r="H449" s="27"/>
      <c r="I449" s="31">
        <f t="shared" si="234"/>
        <v>0</v>
      </c>
      <c r="J449" s="31">
        <f t="shared" si="234"/>
        <v>0</v>
      </c>
      <c r="K449" s="31">
        <f t="shared" si="234"/>
        <v>0</v>
      </c>
      <c r="L449" s="31">
        <f t="shared" si="234"/>
        <v>0</v>
      </c>
      <c r="M449" s="31">
        <f t="shared" si="234"/>
        <v>0</v>
      </c>
      <c r="N449" s="31">
        <f t="shared" si="234"/>
        <v>0</v>
      </c>
      <c r="O449" s="31">
        <f t="shared" si="234"/>
        <v>0</v>
      </c>
      <c r="P449" s="32">
        <f t="shared" si="234"/>
        <v>0</v>
      </c>
      <c r="Q449" s="32">
        <f t="shared" si="234"/>
        <v>0</v>
      </c>
    </row>
    <row r="450" spans="1:17" ht="13.6" hidden="1" x14ac:dyDescent="0.25">
      <c r="A450" s="107" t="s">
        <v>289</v>
      </c>
      <c r="B450" s="26">
        <v>700</v>
      </c>
      <c r="C450" s="27" t="s">
        <v>112</v>
      </c>
      <c r="D450" s="27" t="s">
        <v>181</v>
      </c>
      <c r="E450" s="26" t="s">
        <v>396</v>
      </c>
      <c r="F450" s="55" t="s">
        <v>290</v>
      </c>
      <c r="G450" s="27"/>
      <c r="H450" s="27"/>
      <c r="I450" s="31">
        <f>+J450+K450</f>
        <v>0</v>
      </c>
      <c r="J450" s="31"/>
      <c r="K450" s="31"/>
      <c r="L450" s="31">
        <f>+M450+N450</f>
        <v>0</v>
      </c>
      <c r="M450" s="31"/>
      <c r="N450" s="31"/>
      <c r="O450" s="31">
        <f>+P450+Q450</f>
        <v>0</v>
      </c>
      <c r="P450" s="32"/>
      <c r="Q450" s="32"/>
    </row>
    <row r="451" spans="1:17" x14ac:dyDescent="0.2">
      <c r="A451" s="18" t="s">
        <v>397</v>
      </c>
      <c r="B451" s="50" t="s">
        <v>38</v>
      </c>
      <c r="C451" s="19" t="s">
        <v>63</v>
      </c>
      <c r="D451" s="19" t="s">
        <v>131</v>
      </c>
      <c r="E451" s="64" t="s">
        <v>398</v>
      </c>
      <c r="F451" s="71"/>
      <c r="G451" s="19"/>
      <c r="H451" s="19"/>
      <c r="I451" s="23">
        <f t="shared" ref="I451:Q452" si="235">+I452</f>
        <v>871.4</v>
      </c>
      <c r="J451" s="23">
        <f t="shared" si="235"/>
        <v>0</v>
      </c>
      <c r="K451" s="23">
        <f t="shared" si="235"/>
        <v>871.4</v>
      </c>
      <c r="L451" s="23">
        <f t="shared" si="235"/>
        <v>871.4</v>
      </c>
      <c r="M451" s="23">
        <f t="shared" si="235"/>
        <v>0</v>
      </c>
      <c r="N451" s="23">
        <f t="shared" si="235"/>
        <v>871.4</v>
      </c>
      <c r="O451" s="23">
        <f t="shared" si="235"/>
        <v>871.4</v>
      </c>
      <c r="P451" s="24">
        <f t="shared" si="235"/>
        <v>0</v>
      </c>
      <c r="Q451" s="24">
        <f t="shared" si="235"/>
        <v>871.4</v>
      </c>
    </row>
    <row r="452" spans="1:17" ht="13.6" x14ac:dyDescent="0.25">
      <c r="A452" s="118" t="s">
        <v>383</v>
      </c>
      <c r="B452" s="53" t="s">
        <v>38</v>
      </c>
      <c r="C452" s="27" t="s">
        <v>63</v>
      </c>
      <c r="D452" s="27" t="s">
        <v>131</v>
      </c>
      <c r="E452" s="73" t="s">
        <v>398</v>
      </c>
      <c r="F452" s="65">
        <v>600</v>
      </c>
      <c r="G452" s="27"/>
      <c r="H452" s="27"/>
      <c r="I452" s="31">
        <f t="shared" si="235"/>
        <v>871.4</v>
      </c>
      <c r="J452" s="31">
        <f t="shared" si="235"/>
        <v>0</v>
      </c>
      <c r="K452" s="31">
        <f t="shared" si="235"/>
        <v>871.4</v>
      </c>
      <c r="L452" s="31">
        <f t="shared" si="235"/>
        <v>871.4</v>
      </c>
      <c r="M452" s="31">
        <f t="shared" si="235"/>
        <v>0</v>
      </c>
      <c r="N452" s="31">
        <f t="shared" si="235"/>
        <v>871.4</v>
      </c>
      <c r="O452" s="31">
        <f t="shared" si="235"/>
        <v>871.4</v>
      </c>
      <c r="P452" s="32">
        <f t="shared" si="235"/>
        <v>0</v>
      </c>
      <c r="Q452" s="32">
        <f t="shared" si="235"/>
        <v>871.4</v>
      </c>
    </row>
    <row r="453" spans="1:17" ht="21.75" x14ac:dyDescent="0.25">
      <c r="A453" s="118" t="s">
        <v>399</v>
      </c>
      <c r="B453" s="53" t="s">
        <v>38</v>
      </c>
      <c r="C453" s="27" t="s">
        <v>63</v>
      </c>
      <c r="D453" s="27" t="s">
        <v>131</v>
      </c>
      <c r="E453" s="73" t="s">
        <v>398</v>
      </c>
      <c r="F453" s="65">
        <v>630</v>
      </c>
      <c r="G453" s="27" t="s">
        <v>63</v>
      </c>
      <c r="H453" s="27" t="s">
        <v>131</v>
      </c>
      <c r="I453" s="31">
        <f>+J453+K453</f>
        <v>871.4</v>
      </c>
      <c r="J453" s="31"/>
      <c r="K453" s="31">
        <v>871.4</v>
      </c>
      <c r="L453" s="31">
        <f>+M453+N453</f>
        <v>871.4</v>
      </c>
      <c r="M453" s="31"/>
      <c r="N453" s="31">
        <v>871.4</v>
      </c>
      <c r="O453" s="31">
        <f>+P453+Q453</f>
        <v>871.4</v>
      </c>
      <c r="P453" s="32"/>
      <c r="Q453" s="31">
        <v>871.4</v>
      </c>
    </row>
    <row r="454" spans="1:17" ht="37.549999999999997" customHeight="1" x14ac:dyDescent="0.2">
      <c r="A454" s="18" t="s">
        <v>400</v>
      </c>
      <c r="B454" s="50" t="s">
        <v>38</v>
      </c>
      <c r="C454" s="19" t="s">
        <v>63</v>
      </c>
      <c r="D454" s="19" t="s">
        <v>131</v>
      </c>
      <c r="E454" s="64" t="s">
        <v>401</v>
      </c>
      <c r="F454" s="71"/>
      <c r="G454" s="19"/>
      <c r="H454" s="19"/>
      <c r="I454" s="23">
        <f t="shared" ref="I454:Q455" si="236">+I455</f>
        <v>23.261189999999999</v>
      </c>
      <c r="J454" s="23">
        <f t="shared" si="236"/>
        <v>23.261189999999999</v>
      </c>
      <c r="K454" s="23">
        <f t="shared" si="236"/>
        <v>0</v>
      </c>
      <c r="L454" s="23">
        <f t="shared" si="236"/>
        <v>23.261189999999999</v>
      </c>
      <c r="M454" s="23">
        <f t="shared" si="236"/>
        <v>23.261189999999999</v>
      </c>
      <c r="N454" s="23">
        <f t="shared" si="236"/>
        <v>0</v>
      </c>
      <c r="O454" s="23">
        <f t="shared" si="236"/>
        <v>23.261189999999999</v>
      </c>
      <c r="P454" s="24">
        <f t="shared" si="236"/>
        <v>23.261189999999999</v>
      </c>
      <c r="Q454" s="24">
        <f t="shared" si="236"/>
        <v>0</v>
      </c>
    </row>
    <row r="455" spans="1:17" ht="13.6" x14ac:dyDescent="0.25">
      <c r="A455" s="118" t="s">
        <v>383</v>
      </c>
      <c r="B455" s="53" t="s">
        <v>38</v>
      </c>
      <c r="C455" s="27" t="s">
        <v>63</v>
      </c>
      <c r="D455" s="27" t="s">
        <v>131</v>
      </c>
      <c r="E455" s="73" t="s">
        <v>401</v>
      </c>
      <c r="F455" s="65">
        <v>600</v>
      </c>
      <c r="G455" s="27"/>
      <c r="H455" s="27"/>
      <c r="I455" s="31">
        <f t="shared" si="236"/>
        <v>23.261189999999999</v>
      </c>
      <c r="J455" s="31">
        <f t="shared" si="236"/>
        <v>23.261189999999999</v>
      </c>
      <c r="K455" s="31">
        <f t="shared" si="236"/>
        <v>0</v>
      </c>
      <c r="L455" s="31">
        <f t="shared" si="236"/>
        <v>23.261189999999999</v>
      </c>
      <c r="M455" s="31">
        <f t="shared" si="236"/>
        <v>23.261189999999999</v>
      </c>
      <c r="N455" s="31">
        <f t="shared" si="236"/>
        <v>0</v>
      </c>
      <c r="O455" s="31">
        <f t="shared" si="236"/>
        <v>23.261189999999999</v>
      </c>
      <c r="P455" s="32">
        <f t="shared" si="236"/>
        <v>23.261189999999999</v>
      </c>
      <c r="Q455" s="32">
        <f t="shared" si="236"/>
        <v>0</v>
      </c>
    </row>
    <row r="456" spans="1:17" ht="21.75" x14ac:dyDescent="0.25">
      <c r="A456" s="118" t="s">
        <v>399</v>
      </c>
      <c r="B456" s="53" t="s">
        <v>38</v>
      </c>
      <c r="C456" s="27" t="s">
        <v>63</v>
      </c>
      <c r="D456" s="27" t="s">
        <v>131</v>
      </c>
      <c r="E456" s="73" t="s">
        <v>401</v>
      </c>
      <c r="F456" s="65">
        <v>630</v>
      </c>
      <c r="G456" s="27" t="s">
        <v>63</v>
      </c>
      <c r="H456" s="27" t="s">
        <v>131</v>
      </c>
      <c r="I456" s="31">
        <f>+J456+K456</f>
        <v>23.261189999999999</v>
      </c>
      <c r="J456" s="31">
        <v>23.261189999999999</v>
      </c>
      <c r="K456" s="31"/>
      <c r="L456" s="31">
        <f>+M456+N456</f>
        <v>23.261189999999999</v>
      </c>
      <c r="M456" s="31">
        <v>23.261189999999999</v>
      </c>
      <c r="N456" s="31"/>
      <c r="O456" s="31">
        <f>+P456+Q456</f>
        <v>23.261189999999999</v>
      </c>
      <c r="P456" s="32">
        <v>23.261189999999999</v>
      </c>
      <c r="Q456" s="32"/>
    </row>
    <row r="457" spans="1:17" ht="51.65" hidden="1" x14ac:dyDescent="0.2">
      <c r="A457" s="78" t="s">
        <v>402</v>
      </c>
      <c r="B457" s="4">
        <v>700</v>
      </c>
      <c r="C457" s="19" t="s">
        <v>112</v>
      </c>
      <c r="D457" s="19" t="s">
        <v>181</v>
      </c>
      <c r="E457" s="4" t="s">
        <v>403</v>
      </c>
      <c r="F457" s="57"/>
      <c r="G457" s="19" t="s">
        <v>112</v>
      </c>
      <c r="H457" s="19" t="s">
        <v>181</v>
      </c>
      <c r="I457" s="23">
        <f t="shared" ref="I457:Q458" si="237">+I458</f>
        <v>0</v>
      </c>
      <c r="J457" s="23">
        <f t="shared" si="237"/>
        <v>0</v>
      </c>
      <c r="K457" s="23">
        <f t="shared" si="237"/>
        <v>0</v>
      </c>
      <c r="L457" s="23">
        <f t="shared" si="237"/>
        <v>0</v>
      </c>
      <c r="M457" s="23">
        <f t="shared" si="237"/>
        <v>0</v>
      </c>
      <c r="N457" s="23">
        <f t="shared" si="237"/>
        <v>0</v>
      </c>
      <c r="O457" s="23">
        <f t="shared" si="237"/>
        <v>0</v>
      </c>
      <c r="P457" s="24">
        <f t="shared" si="237"/>
        <v>0</v>
      </c>
      <c r="Q457" s="24">
        <f t="shared" si="237"/>
        <v>0</v>
      </c>
    </row>
    <row r="458" spans="1:17" ht="13.6" hidden="1" x14ac:dyDescent="0.25">
      <c r="A458" s="106" t="s">
        <v>287</v>
      </c>
      <c r="B458" s="26">
        <v>700</v>
      </c>
      <c r="C458" s="27" t="s">
        <v>112</v>
      </c>
      <c r="D458" s="27" t="s">
        <v>181</v>
      </c>
      <c r="E458" s="26" t="s">
        <v>403</v>
      </c>
      <c r="F458" s="55" t="s">
        <v>288</v>
      </c>
      <c r="G458" s="27" t="s">
        <v>112</v>
      </c>
      <c r="H458" s="27" t="s">
        <v>181</v>
      </c>
      <c r="I458" s="31">
        <f t="shared" si="237"/>
        <v>0</v>
      </c>
      <c r="J458" s="31">
        <f t="shared" si="237"/>
        <v>0</v>
      </c>
      <c r="K458" s="31">
        <f t="shared" si="237"/>
        <v>0</v>
      </c>
      <c r="L458" s="31">
        <f t="shared" si="237"/>
        <v>0</v>
      </c>
      <c r="M458" s="31">
        <f t="shared" si="237"/>
        <v>0</v>
      </c>
      <c r="N458" s="31">
        <f t="shared" si="237"/>
        <v>0</v>
      </c>
      <c r="O458" s="31">
        <f t="shared" si="237"/>
        <v>0</v>
      </c>
      <c r="P458" s="32">
        <f t="shared" si="237"/>
        <v>0</v>
      </c>
      <c r="Q458" s="32">
        <f t="shared" si="237"/>
        <v>0</v>
      </c>
    </row>
    <row r="459" spans="1:17" ht="13.6" hidden="1" x14ac:dyDescent="0.25">
      <c r="A459" s="107" t="s">
        <v>289</v>
      </c>
      <c r="B459" s="26">
        <v>700</v>
      </c>
      <c r="C459" s="27" t="s">
        <v>112</v>
      </c>
      <c r="D459" s="27" t="s">
        <v>181</v>
      </c>
      <c r="E459" s="26" t="s">
        <v>403</v>
      </c>
      <c r="F459" s="55" t="s">
        <v>290</v>
      </c>
      <c r="G459" s="27" t="s">
        <v>112</v>
      </c>
      <c r="H459" s="27" t="s">
        <v>181</v>
      </c>
      <c r="I459" s="31">
        <f>+J459+K459</f>
        <v>0</v>
      </c>
      <c r="J459" s="31"/>
      <c r="K459" s="31"/>
      <c r="L459" s="31">
        <f>+M459+N459</f>
        <v>0</v>
      </c>
      <c r="M459" s="31"/>
      <c r="N459" s="31"/>
      <c r="O459" s="31">
        <f>+P459+Q459</f>
        <v>0</v>
      </c>
      <c r="P459" s="32"/>
      <c r="Q459" s="32"/>
    </row>
    <row r="460" spans="1:17" ht="25.85" x14ac:dyDescent="0.2">
      <c r="A460" s="119" t="s">
        <v>404</v>
      </c>
      <c r="B460" s="61">
        <v>700</v>
      </c>
      <c r="C460" s="46" t="s">
        <v>112</v>
      </c>
      <c r="D460" s="46" t="s">
        <v>181</v>
      </c>
      <c r="E460" s="61" t="s">
        <v>405</v>
      </c>
      <c r="F460" s="76"/>
      <c r="G460" s="46"/>
      <c r="H460" s="46"/>
      <c r="I460" s="17">
        <f>+I461+I474+I536</f>
        <v>150933.52722999998</v>
      </c>
      <c r="J460" s="17">
        <f t="shared" ref="J460:Q460" si="238">+J461+J474+J536</f>
        <v>8794.2717099999991</v>
      </c>
      <c r="K460" s="17">
        <f t="shared" si="238"/>
        <v>142139.25552000001</v>
      </c>
      <c r="L460" s="17">
        <f t="shared" si="238"/>
        <v>168999.37113999997</v>
      </c>
      <c r="M460" s="17">
        <f t="shared" si="238"/>
        <v>9263.9836500000001</v>
      </c>
      <c r="N460" s="17">
        <f t="shared" si="238"/>
        <v>159735.38748999999</v>
      </c>
      <c r="O460" s="17">
        <f t="shared" si="238"/>
        <v>168999.37113999997</v>
      </c>
      <c r="P460" s="17">
        <f t="shared" si="238"/>
        <v>9263.9836500000001</v>
      </c>
      <c r="Q460" s="17">
        <f t="shared" si="238"/>
        <v>159735.38748999999</v>
      </c>
    </row>
    <row r="461" spans="1:17" ht="25.85" x14ac:dyDescent="0.2">
      <c r="A461" s="114" t="s">
        <v>406</v>
      </c>
      <c r="B461" s="4">
        <v>700</v>
      </c>
      <c r="C461" s="19" t="s">
        <v>112</v>
      </c>
      <c r="D461" s="19" t="s">
        <v>181</v>
      </c>
      <c r="E461" s="4" t="s">
        <v>407</v>
      </c>
      <c r="F461" s="57"/>
      <c r="G461" s="19"/>
      <c r="H461" s="19"/>
      <c r="I461" s="23">
        <f>+I466+I469</f>
        <v>36820.452019999997</v>
      </c>
      <c r="J461" s="23">
        <f t="shared" ref="J461:Q461" si="239">+J466+J469</f>
        <v>957.33175000000006</v>
      </c>
      <c r="K461" s="23">
        <f t="shared" si="239"/>
        <v>35863.120269999999</v>
      </c>
      <c r="L461" s="23">
        <f t="shared" si="239"/>
        <v>0</v>
      </c>
      <c r="M461" s="23">
        <f t="shared" si="239"/>
        <v>0</v>
      </c>
      <c r="N461" s="23">
        <f t="shared" si="239"/>
        <v>0</v>
      </c>
      <c r="O461" s="23">
        <f t="shared" si="239"/>
        <v>0</v>
      </c>
      <c r="P461" s="23">
        <f t="shared" si="239"/>
        <v>0</v>
      </c>
      <c r="Q461" s="23">
        <f t="shared" si="239"/>
        <v>0</v>
      </c>
    </row>
    <row r="462" spans="1:17" ht="13.6" hidden="1" x14ac:dyDescent="0.25">
      <c r="A462" s="25" t="s">
        <v>25</v>
      </c>
      <c r="B462" s="4">
        <v>700</v>
      </c>
      <c r="C462" s="19" t="s">
        <v>112</v>
      </c>
      <c r="D462" s="19" t="s">
        <v>181</v>
      </c>
      <c r="E462" s="54" t="s">
        <v>408</v>
      </c>
      <c r="F462" s="30" t="s">
        <v>26</v>
      </c>
      <c r="G462" s="19"/>
      <c r="H462" s="19"/>
      <c r="I462" s="31">
        <f t="shared" ref="I462:Q462" si="240">+I463</f>
        <v>0</v>
      </c>
      <c r="J462" s="31">
        <f t="shared" si="240"/>
        <v>0</v>
      </c>
      <c r="K462" s="31">
        <f t="shared" si="240"/>
        <v>0</v>
      </c>
      <c r="L462" s="31">
        <f t="shared" si="240"/>
        <v>0</v>
      </c>
      <c r="M462" s="31">
        <f t="shared" si="240"/>
        <v>0</v>
      </c>
      <c r="N462" s="31">
        <f t="shared" si="240"/>
        <v>0</v>
      </c>
      <c r="O462" s="31">
        <f t="shared" si="240"/>
        <v>0</v>
      </c>
      <c r="P462" s="29">
        <f t="shared" si="240"/>
        <v>0</v>
      </c>
      <c r="Q462" s="29">
        <f t="shared" si="240"/>
        <v>0</v>
      </c>
    </row>
    <row r="463" spans="1:17" ht="13.6" hidden="1" x14ac:dyDescent="0.25">
      <c r="A463" s="25" t="s">
        <v>45</v>
      </c>
      <c r="B463" s="4">
        <v>700</v>
      </c>
      <c r="C463" s="19" t="s">
        <v>112</v>
      </c>
      <c r="D463" s="19" t="s">
        <v>181</v>
      </c>
      <c r="E463" s="54" t="s">
        <v>408</v>
      </c>
      <c r="F463" s="30" t="s">
        <v>28</v>
      </c>
      <c r="G463" s="19"/>
      <c r="H463" s="19"/>
      <c r="I463" s="31">
        <f>+J463+K463</f>
        <v>0</v>
      </c>
      <c r="J463" s="31"/>
      <c r="K463" s="31"/>
      <c r="L463" s="31">
        <f>+M463+N463</f>
        <v>0</v>
      </c>
      <c r="M463" s="31">
        <f>5000-2496+421.2-2305.6-619.6</f>
        <v>0</v>
      </c>
      <c r="N463" s="31"/>
      <c r="O463" s="31">
        <f>+P463+Q463</f>
        <v>0</v>
      </c>
      <c r="P463" s="29">
        <f>5000-2496+421.2-2305.6-619.6</f>
        <v>0</v>
      </c>
      <c r="Q463" s="29"/>
    </row>
    <row r="464" spans="1:17" ht="13.6" hidden="1" x14ac:dyDescent="0.25">
      <c r="A464" s="106" t="s">
        <v>287</v>
      </c>
      <c r="B464" s="4">
        <v>700</v>
      </c>
      <c r="C464" s="19" t="s">
        <v>112</v>
      </c>
      <c r="D464" s="19" t="s">
        <v>181</v>
      </c>
      <c r="E464" s="54" t="s">
        <v>408</v>
      </c>
      <c r="F464" s="30" t="s">
        <v>288</v>
      </c>
      <c r="G464" s="19"/>
      <c r="H464" s="19"/>
      <c r="I464" s="31">
        <f t="shared" ref="I464:Q464" si="241">+I465</f>
        <v>0</v>
      </c>
      <c r="J464" s="31">
        <f t="shared" si="241"/>
        <v>0</v>
      </c>
      <c r="K464" s="31">
        <f t="shared" si="241"/>
        <v>0</v>
      </c>
      <c r="L464" s="31">
        <f t="shared" si="241"/>
        <v>0</v>
      </c>
      <c r="M464" s="31">
        <f t="shared" si="241"/>
        <v>0</v>
      </c>
      <c r="N464" s="31">
        <f t="shared" si="241"/>
        <v>0</v>
      </c>
      <c r="O464" s="31">
        <f t="shared" si="241"/>
        <v>0</v>
      </c>
      <c r="P464" s="29">
        <f t="shared" si="241"/>
        <v>0</v>
      </c>
      <c r="Q464" s="29">
        <f t="shared" si="241"/>
        <v>0</v>
      </c>
    </row>
    <row r="465" spans="1:17" ht="13.6" hidden="1" x14ac:dyDescent="0.25">
      <c r="A465" s="107" t="s">
        <v>289</v>
      </c>
      <c r="B465" s="4">
        <v>700</v>
      </c>
      <c r="C465" s="19" t="s">
        <v>112</v>
      </c>
      <c r="D465" s="19" t="s">
        <v>181</v>
      </c>
      <c r="E465" s="54" t="s">
        <v>408</v>
      </c>
      <c r="F465" s="30" t="s">
        <v>290</v>
      </c>
      <c r="G465" s="19"/>
      <c r="H465" s="19"/>
      <c r="I465" s="31">
        <f>+J465+K465</f>
        <v>0</v>
      </c>
      <c r="J465" s="31"/>
      <c r="K465" s="31"/>
      <c r="L465" s="31">
        <f>+M465+N465</f>
        <v>0</v>
      </c>
      <c r="M465" s="31"/>
      <c r="N465" s="31"/>
      <c r="O465" s="31">
        <f>+P465+Q465</f>
        <v>0</v>
      </c>
      <c r="P465" s="29"/>
      <c r="Q465" s="29"/>
    </row>
    <row r="466" spans="1:17" ht="25.85" x14ac:dyDescent="0.2">
      <c r="A466" s="120" t="s">
        <v>409</v>
      </c>
      <c r="B466" s="4">
        <v>700</v>
      </c>
      <c r="C466" s="19" t="s">
        <v>112</v>
      </c>
      <c r="D466" s="19" t="s">
        <v>181</v>
      </c>
      <c r="E466" s="4" t="s">
        <v>410</v>
      </c>
      <c r="F466" s="57"/>
      <c r="G466" s="19"/>
      <c r="H466" s="19"/>
      <c r="I466" s="23">
        <f t="shared" ref="I466:Q467" si="242">+I467</f>
        <v>35863.120269999999</v>
      </c>
      <c r="J466" s="23">
        <f t="shared" si="242"/>
        <v>0</v>
      </c>
      <c r="K466" s="23">
        <f t="shared" si="242"/>
        <v>35863.120269999999</v>
      </c>
      <c r="L466" s="23">
        <f t="shared" si="242"/>
        <v>0</v>
      </c>
      <c r="M466" s="23">
        <f t="shared" si="242"/>
        <v>0</v>
      </c>
      <c r="N466" s="23">
        <f t="shared" si="242"/>
        <v>0</v>
      </c>
      <c r="O466" s="23">
        <f t="shared" si="242"/>
        <v>0</v>
      </c>
      <c r="P466" s="24">
        <f t="shared" si="242"/>
        <v>0</v>
      </c>
      <c r="Q466" s="24">
        <f t="shared" si="242"/>
        <v>0</v>
      </c>
    </row>
    <row r="467" spans="1:17" ht="13.6" x14ac:dyDescent="0.25">
      <c r="A467" s="121" t="s">
        <v>287</v>
      </c>
      <c r="B467" s="26">
        <v>700</v>
      </c>
      <c r="C467" s="27" t="s">
        <v>112</v>
      </c>
      <c r="D467" s="27" t="s">
        <v>181</v>
      </c>
      <c r="E467" s="26" t="s">
        <v>410</v>
      </c>
      <c r="F467" s="55" t="s">
        <v>288</v>
      </c>
      <c r="G467" s="27"/>
      <c r="H467" s="27"/>
      <c r="I467" s="31">
        <f t="shared" si="242"/>
        <v>35863.120269999999</v>
      </c>
      <c r="J467" s="31">
        <f t="shared" si="242"/>
        <v>0</v>
      </c>
      <c r="K467" s="31">
        <f t="shared" si="242"/>
        <v>35863.120269999999</v>
      </c>
      <c r="L467" s="31">
        <f t="shared" si="242"/>
        <v>0</v>
      </c>
      <c r="M467" s="31">
        <f t="shared" si="242"/>
        <v>0</v>
      </c>
      <c r="N467" s="31">
        <f t="shared" si="242"/>
        <v>0</v>
      </c>
      <c r="O467" s="31">
        <f t="shared" si="242"/>
        <v>0</v>
      </c>
      <c r="P467" s="32">
        <f t="shared" si="242"/>
        <v>0</v>
      </c>
      <c r="Q467" s="32">
        <f t="shared" si="242"/>
        <v>0</v>
      </c>
    </row>
    <row r="468" spans="1:17" ht="13.6" x14ac:dyDescent="0.25">
      <c r="A468" s="107" t="s">
        <v>289</v>
      </c>
      <c r="B468" s="26">
        <v>700</v>
      </c>
      <c r="C468" s="27" t="s">
        <v>112</v>
      </c>
      <c r="D468" s="27" t="s">
        <v>181</v>
      </c>
      <c r="E468" s="26" t="s">
        <v>410</v>
      </c>
      <c r="F468" s="55" t="s">
        <v>290</v>
      </c>
      <c r="G468" s="27" t="s">
        <v>112</v>
      </c>
      <c r="H468" s="27" t="s">
        <v>181</v>
      </c>
      <c r="I468" s="31">
        <f>+J468+K468</f>
        <v>35863.120269999999</v>
      </c>
      <c r="J468" s="31"/>
      <c r="K468" s="31">
        <v>35863.120269999999</v>
      </c>
      <c r="L468" s="31">
        <f>+M468+N468</f>
        <v>0</v>
      </c>
      <c r="M468" s="31"/>
      <c r="N468" s="31"/>
      <c r="O468" s="31">
        <f>+P468+Q468</f>
        <v>0</v>
      </c>
      <c r="P468" s="32"/>
      <c r="Q468" s="32"/>
    </row>
    <row r="469" spans="1:17" ht="25.85" x14ac:dyDescent="0.25">
      <c r="A469" s="120" t="s">
        <v>411</v>
      </c>
      <c r="B469" s="4">
        <v>700</v>
      </c>
      <c r="C469" s="19" t="s">
        <v>112</v>
      </c>
      <c r="D469" s="19" t="s">
        <v>181</v>
      </c>
      <c r="E469" s="4" t="s">
        <v>412</v>
      </c>
      <c r="F469" s="55"/>
      <c r="G469" s="19"/>
      <c r="H469" s="19"/>
      <c r="I469" s="23">
        <f>+I470</f>
        <v>957.33175000000006</v>
      </c>
      <c r="J469" s="23">
        <f t="shared" ref="J469:Q469" si="243">+J470</f>
        <v>957.33175000000006</v>
      </c>
      <c r="K469" s="23">
        <f t="shared" si="243"/>
        <v>0</v>
      </c>
      <c r="L469" s="23">
        <f t="shared" si="243"/>
        <v>0</v>
      </c>
      <c r="M469" s="23">
        <f t="shared" si="243"/>
        <v>0</v>
      </c>
      <c r="N469" s="23">
        <f t="shared" si="243"/>
        <v>0</v>
      </c>
      <c r="O469" s="23">
        <f t="shared" si="243"/>
        <v>0</v>
      </c>
      <c r="P469" s="23">
        <f t="shared" si="243"/>
        <v>0</v>
      </c>
      <c r="Q469" s="23">
        <f t="shared" si="243"/>
        <v>0</v>
      </c>
    </row>
    <row r="470" spans="1:17" ht="13.6" x14ac:dyDescent="0.25">
      <c r="A470" s="121" t="s">
        <v>287</v>
      </c>
      <c r="B470" s="26">
        <v>700</v>
      </c>
      <c r="C470" s="27" t="s">
        <v>112</v>
      </c>
      <c r="D470" s="27" t="s">
        <v>181</v>
      </c>
      <c r="E470" s="26" t="s">
        <v>412</v>
      </c>
      <c r="F470" s="55" t="s">
        <v>288</v>
      </c>
      <c r="G470" s="27"/>
      <c r="H470" s="27"/>
      <c r="I470" s="31">
        <f>+I473</f>
        <v>957.33175000000006</v>
      </c>
      <c r="J470" s="31">
        <f t="shared" ref="J470:Q470" si="244">+J473</f>
        <v>957.33175000000006</v>
      </c>
      <c r="K470" s="31">
        <f t="shared" si="244"/>
        <v>0</v>
      </c>
      <c r="L470" s="31">
        <f t="shared" si="244"/>
        <v>0</v>
      </c>
      <c r="M470" s="31">
        <f t="shared" si="244"/>
        <v>0</v>
      </c>
      <c r="N470" s="31">
        <f t="shared" si="244"/>
        <v>0</v>
      </c>
      <c r="O470" s="31">
        <f t="shared" si="244"/>
        <v>0</v>
      </c>
      <c r="P470" s="31">
        <f t="shared" si="244"/>
        <v>0</v>
      </c>
      <c r="Q470" s="31">
        <f t="shared" si="244"/>
        <v>0</v>
      </c>
    </row>
    <row r="471" spans="1:17" ht="13.6" hidden="1" x14ac:dyDescent="0.25">
      <c r="A471" s="80" t="s">
        <v>46</v>
      </c>
      <c r="B471" s="26">
        <v>700</v>
      </c>
      <c r="C471" s="27" t="s">
        <v>112</v>
      </c>
      <c r="D471" s="27" t="s">
        <v>181</v>
      </c>
      <c r="E471" s="26" t="s">
        <v>413</v>
      </c>
      <c r="F471" s="55" t="s">
        <v>47</v>
      </c>
      <c r="G471" s="27" t="s">
        <v>112</v>
      </c>
      <c r="H471" s="27" t="s">
        <v>181</v>
      </c>
      <c r="I471" s="31">
        <f t="shared" ref="I471:Q471" si="245">+I472</f>
        <v>0</v>
      </c>
      <c r="J471" s="31">
        <f t="shared" si="245"/>
        <v>0</v>
      </c>
      <c r="K471" s="31">
        <f t="shared" si="245"/>
        <v>0</v>
      </c>
      <c r="L471" s="31">
        <f t="shared" si="245"/>
        <v>0</v>
      </c>
      <c r="M471" s="31">
        <f t="shared" si="245"/>
        <v>0</v>
      </c>
      <c r="N471" s="31">
        <f t="shared" si="245"/>
        <v>0</v>
      </c>
      <c r="O471" s="31">
        <f t="shared" si="245"/>
        <v>0</v>
      </c>
      <c r="P471" s="29">
        <f t="shared" si="245"/>
        <v>0</v>
      </c>
      <c r="Q471" s="29">
        <f t="shared" si="245"/>
        <v>0</v>
      </c>
    </row>
    <row r="472" spans="1:17" ht="13.6" hidden="1" x14ac:dyDescent="0.25">
      <c r="A472" s="80" t="s">
        <v>48</v>
      </c>
      <c r="B472" s="26">
        <v>700</v>
      </c>
      <c r="C472" s="27" t="s">
        <v>112</v>
      </c>
      <c r="D472" s="27" t="s">
        <v>181</v>
      </c>
      <c r="E472" s="26" t="s">
        <v>413</v>
      </c>
      <c r="F472" s="55" t="s">
        <v>49</v>
      </c>
      <c r="G472" s="27" t="s">
        <v>112</v>
      </c>
      <c r="H472" s="27" t="s">
        <v>181</v>
      </c>
      <c r="I472" s="31">
        <f t="shared" ref="I472:I473" si="246">+J472+K472</f>
        <v>0</v>
      </c>
      <c r="J472" s="31"/>
      <c r="K472" s="31"/>
      <c r="L472" s="31">
        <f t="shared" ref="L472:L473" si="247">+M472+N472</f>
        <v>0</v>
      </c>
      <c r="M472" s="31"/>
      <c r="N472" s="31"/>
      <c r="O472" s="31">
        <f t="shared" ref="O472:O473" si="248">+P472+Q472</f>
        <v>0</v>
      </c>
      <c r="P472" s="29"/>
      <c r="Q472" s="29"/>
    </row>
    <row r="473" spans="1:17" ht="13.6" x14ac:dyDescent="0.25">
      <c r="A473" s="107" t="s">
        <v>289</v>
      </c>
      <c r="B473" s="26">
        <v>700</v>
      </c>
      <c r="C473" s="27" t="s">
        <v>112</v>
      </c>
      <c r="D473" s="27" t="s">
        <v>181</v>
      </c>
      <c r="E473" s="26" t="s">
        <v>412</v>
      </c>
      <c r="F473" s="55" t="s">
        <v>290</v>
      </c>
      <c r="G473" s="27" t="s">
        <v>112</v>
      </c>
      <c r="H473" s="27" t="s">
        <v>181</v>
      </c>
      <c r="I473" s="31">
        <f t="shared" si="246"/>
        <v>957.33175000000006</v>
      </c>
      <c r="J473" s="31">
        <v>957.33175000000006</v>
      </c>
      <c r="K473" s="31"/>
      <c r="L473" s="31">
        <f t="shared" si="247"/>
        <v>0</v>
      </c>
      <c r="M473" s="31"/>
      <c r="N473" s="31"/>
      <c r="O473" s="31">
        <f t="shared" si="248"/>
        <v>0</v>
      </c>
      <c r="P473" s="32"/>
      <c r="Q473" s="32"/>
    </row>
    <row r="474" spans="1:17" ht="25.85" x14ac:dyDescent="0.2">
      <c r="A474" s="120" t="s">
        <v>414</v>
      </c>
      <c r="B474" s="4">
        <v>700</v>
      </c>
      <c r="C474" s="19" t="s">
        <v>112</v>
      </c>
      <c r="D474" s="19" t="s">
        <v>181</v>
      </c>
      <c r="E474" s="4" t="s">
        <v>415</v>
      </c>
      <c r="F474" s="57"/>
      <c r="G474" s="19"/>
      <c r="H474" s="19"/>
      <c r="I474" s="23">
        <f>+I475+I478+I481</f>
        <v>99103.159439999989</v>
      </c>
      <c r="J474" s="23">
        <f t="shared" ref="J474:Q474" si="249">+J475+J478+J481</f>
        <v>7446.6821500000005</v>
      </c>
      <c r="K474" s="23">
        <f t="shared" si="249"/>
        <v>91656.477289999995</v>
      </c>
      <c r="L474" s="23">
        <f t="shared" si="249"/>
        <v>142801.70430999997</v>
      </c>
      <c r="M474" s="23">
        <f t="shared" si="249"/>
        <v>8582.8443100000004</v>
      </c>
      <c r="N474" s="23">
        <f t="shared" si="249"/>
        <v>134218.85999999999</v>
      </c>
      <c r="O474" s="23">
        <f t="shared" si="249"/>
        <v>142801.70430999997</v>
      </c>
      <c r="P474" s="23">
        <f t="shared" si="249"/>
        <v>8582.8443100000004</v>
      </c>
      <c r="Q474" s="23">
        <f t="shared" si="249"/>
        <v>134218.85999999999</v>
      </c>
    </row>
    <row r="475" spans="1:17" ht="25.85" x14ac:dyDescent="0.2">
      <c r="A475" s="122" t="s">
        <v>416</v>
      </c>
      <c r="B475" s="4">
        <v>700</v>
      </c>
      <c r="C475" s="19" t="s">
        <v>112</v>
      </c>
      <c r="D475" s="19" t="s">
        <v>181</v>
      </c>
      <c r="E475" s="51" t="s">
        <v>408</v>
      </c>
      <c r="F475" s="57"/>
      <c r="G475" s="19"/>
      <c r="H475" s="19"/>
      <c r="I475" s="23">
        <f t="shared" ref="I475:I476" si="250">+I476</f>
        <v>5000</v>
      </c>
      <c r="J475" s="23">
        <f t="shared" ref="J475:Q481" si="251">+J476</f>
        <v>5000</v>
      </c>
      <c r="K475" s="23">
        <f t="shared" si="251"/>
        <v>0</v>
      </c>
      <c r="L475" s="23">
        <f t="shared" si="251"/>
        <v>5000</v>
      </c>
      <c r="M475" s="23">
        <f t="shared" si="251"/>
        <v>5000</v>
      </c>
      <c r="N475" s="23">
        <f t="shared" si="251"/>
        <v>0</v>
      </c>
      <c r="O475" s="23">
        <f t="shared" si="251"/>
        <v>5000</v>
      </c>
      <c r="P475" s="23">
        <f t="shared" si="251"/>
        <v>5000</v>
      </c>
      <c r="Q475" s="23">
        <f t="shared" si="251"/>
        <v>0</v>
      </c>
    </row>
    <row r="476" spans="1:17" ht="13.6" x14ac:dyDescent="0.25">
      <c r="A476" s="80" t="s">
        <v>19</v>
      </c>
      <c r="B476" s="4">
        <v>700</v>
      </c>
      <c r="C476" s="19" t="s">
        <v>112</v>
      </c>
      <c r="D476" s="19" t="s">
        <v>181</v>
      </c>
      <c r="E476" s="54" t="s">
        <v>408</v>
      </c>
      <c r="F476" s="30" t="s">
        <v>20</v>
      </c>
      <c r="G476" s="19"/>
      <c r="H476" s="19"/>
      <c r="I476" s="31">
        <f t="shared" si="250"/>
        <v>5000</v>
      </c>
      <c r="J476" s="31">
        <f t="shared" si="251"/>
        <v>5000</v>
      </c>
      <c r="K476" s="31">
        <f t="shared" si="251"/>
        <v>0</v>
      </c>
      <c r="L476" s="31">
        <f t="shared" si="251"/>
        <v>5000</v>
      </c>
      <c r="M476" s="31">
        <f t="shared" si="251"/>
        <v>5000</v>
      </c>
      <c r="N476" s="31">
        <f t="shared" si="251"/>
        <v>0</v>
      </c>
      <c r="O476" s="31">
        <f t="shared" si="251"/>
        <v>5000</v>
      </c>
      <c r="P476" s="29">
        <f t="shared" si="251"/>
        <v>5000</v>
      </c>
      <c r="Q476" s="29">
        <f t="shared" si="251"/>
        <v>0</v>
      </c>
    </row>
    <row r="477" spans="1:17" ht="27.2" x14ac:dyDescent="0.25">
      <c r="A477" s="25" t="s">
        <v>21</v>
      </c>
      <c r="B477" s="4">
        <v>700</v>
      </c>
      <c r="C477" s="19" t="s">
        <v>112</v>
      </c>
      <c r="D477" s="19" t="s">
        <v>181</v>
      </c>
      <c r="E477" s="54" t="s">
        <v>408</v>
      </c>
      <c r="F477" s="30" t="s">
        <v>22</v>
      </c>
      <c r="G477" s="27" t="s">
        <v>112</v>
      </c>
      <c r="H477" s="27" t="s">
        <v>181</v>
      </c>
      <c r="I477" s="31">
        <f>+J477+K477</f>
        <v>5000</v>
      </c>
      <c r="J477" s="31">
        <v>5000</v>
      </c>
      <c r="K477" s="31"/>
      <c r="L477" s="31">
        <f>+M477+N477</f>
        <v>5000</v>
      </c>
      <c r="M477" s="31">
        <v>5000</v>
      </c>
      <c r="N477" s="31"/>
      <c r="O477" s="31">
        <f>+P477+Q477</f>
        <v>5000</v>
      </c>
      <c r="P477" s="29">
        <v>5000</v>
      </c>
      <c r="Q477" s="29"/>
    </row>
    <row r="478" spans="1:17" x14ac:dyDescent="0.2">
      <c r="A478" s="114" t="s">
        <v>417</v>
      </c>
      <c r="B478" s="4">
        <v>700</v>
      </c>
      <c r="C478" s="19" t="s">
        <v>112</v>
      </c>
      <c r="D478" s="19" t="s">
        <v>181</v>
      </c>
      <c r="E478" s="4" t="s">
        <v>413</v>
      </c>
      <c r="F478" s="57"/>
      <c r="G478" s="19"/>
      <c r="H478" s="19"/>
      <c r="I478" s="23">
        <f t="shared" ref="I478:I479" si="252">+I479</f>
        <v>91656.477289999995</v>
      </c>
      <c r="J478" s="23">
        <f t="shared" si="251"/>
        <v>0</v>
      </c>
      <c r="K478" s="23">
        <f t="shared" si="251"/>
        <v>91656.477289999995</v>
      </c>
      <c r="L478" s="23">
        <f t="shared" si="251"/>
        <v>134218.85999999999</v>
      </c>
      <c r="M478" s="23">
        <f t="shared" si="251"/>
        <v>0</v>
      </c>
      <c r="N478" s="23">
        <f t="shared" si="251"/>
        <v>134218.85999999999</v>
      </c>
      <c r="O478" s="23">
        <f t="shared" si="251"/>
        <v>134218.85999999999</v>
      </c>
      <c r="P478" s="23">
        <f t="shared" si="251"/>
        <v>0</v>
      </c>
      <c r="Q478" s="23">
        <f t="shared" si="251"/>
        <v>134218.85999999999</v>
      </c>
    </row>
    <row r="479" spans="1:17" ht="13.6" x14ac:dyDescent="0.25">
      <c r="A479" s="25" t="s">
        <v>19</v>
      </c>
      <c r="B479" s="26">
        <v>700</v>
      </c>
      <c r="C479" s="27" t="s">
        <v>112</v>
      </c>
      <c r="D479" s="27" t="s">
        <v>181</v>
      </c>
      <c r="E479" s="26" t="s">
        <v>413</v>
      </c>
      <c r="F479" s="55" t="s">
        <v>20</v>
      </c>
      <c r="G479" s="27"/>
      <c r="H479" s="27"/>
      <c r="I479" s="31">
        <f t="shared" si="252"/>
        <v>91656.477289999995</v>
      </c>
      <c r="J479" s="31">
        <f t="shared" si="251"/>
        <v>0</v>
      </c>
      <c r="K479" s="31">
        <f t="shared" si="251"/>
        <v>91656.477289999995</v>
      </c>
      <c r="L479" s="31">
        <f t="shared" si="251"/>
        <v>134218.85999999999</v>
      </c>
      <c r="M479" s="31">
        <f t="shared" si="251"/>
        <v>0</v>
      </c>
      <c r="N479" s="31">
        <f t="shared" si="251"/>
        <v>134218.85999999999</v>
      </c>
      <c r="O479" s="31">
        <f t="shared" si="251"/>
        <v>134218.85999999999</v>
      </c>
      <c r="P479" s="29">
        <f t="shared" si="251"/>
        <v>0</v>
      </c>
      <c r="Q479" s="29">
        <f t="shared" si="251"/>
        <v>134218.85999999999</v>
      </c>
    </row>
    <row r="480" spans="1:17" ht="27.2" x14ac:dyDescent="0.25">
      <c r="A480" s="56" t="s">
        <v>21</v>
      </c>
      <c r="B480" s="26">
        <v>700</v>
      </c>
      <c r="C480" s="27" t="s">
        <v>112</v>
      </c>
      <c r="D480" s="27" t="s">
        <v>181</v>
      </c>
      <c r="E480" s="26" t="s">
        <v>413</v>
      </c>
      <c r="F480" s="55" t="s">
        <v>22</v>
      </c>
      <c r="G480" s="27" t="s">
        <v>112</v>
      </c>
      <c r="H480" s="27" t="s">
        <v>181</v>
      </c>
      <c r="I480" s="31">
        <f>+J480+K480</f>
        <v>91656.477289999995</v>
      </c>
      <c r="J480" s="31"/>
      <c r="K480" s="31">
        <v>91656.477289999995</v>
      </c>
      <c r="L480" s="31">
        <f>+M480+N480</f>
        <v>134218.85999999999</v>
      </c>
      <c r="M480" s="31"/>
      <c r="N480" s="31">
        <v>134218.85999999999</v>
      </c>
      <c r="O480" s="31">
        <f>+P480+Q480</f>
        <v>134218.85999999999</v>
      </c>
      <c r="P480" s="29"/>
      <c r="Q480" s="29">
        <v>134218.85999999999</v>
      </c>
    </row>
    <row r="481" spans="1:17" ht="25.85" x14ac:dyDescent="0.2">
      <c r="A481" s="114" t="s">
        <v>418</v>
      </c>
      <c r="B481" s="4">
        <v>700</v>
      </c>
      <c r="C481" s="19" t="s">
        <v>112</v>
      </c>
      <c r="D481" s="19" t="s">
        <v>181</v>
      </c>
      <c r="E481" s="4" t="s">
        <v>419</v>
      </c>
      <c r="F481" s="57"/>
      <c r="G481" s="19"/>
      <c r="H481" s="19"/>
      <c r="I481" s="23">
        <f>+I482</f>
        <v>2446.6821500000001</v>
      </c>
      <c r="J481" s="23">
        <f t="shared" si="251"/>
        <v>2446.6821500000001</v>
      </c>
      <c r="K481" s="23">
        <f t="shared" si="251"/>
        <v>0</v>
      </c>
      <c r="L481" s="23">
        <f t="shared" si="251"/>
        <v>3582.84431</v>
      </c>
      <c r="M481" s="23">
        <f t="shared" si="251"/>
        <v>3582.84431</v>
      </c>
      <c r="N481" s="23">
        <f t="shared" si="251"/>
        <v>0</v>
      </c>
      <c r="O481" s="23">
        <f t="shared" si="251"/>
        <v>3582.84431</v>
      </c>
      <c r="P481" s="23">
        <f t="shared" si="251"/>
        <v>3582.84431</v>
      </c>
      <c r="Q481" s="23">
        <f t="shared" si="251"/>
        <v>0</v>
      </c>
    </row>
    <row r="482" spans="1:17" ht="13.6" x14ac:dyDescent="0.25">
      <c r="A482" s="25" t="s">
        <v>19</v>
      </c>
      <c r="B482" s="26">
        <v>700</v>
      </c>
      <c r="C482" s="27" t="s">
        <v>112</v>
      </c>
      <c r="D482" s="27" t="s">
        <v>181</v>
      </c>
      <c r="E482" s="26" t="s">
        <v>419</v>
      </c>
      <c r="F482" s="55" t="s">
        <v>20</v>
      </c>
      <c r="G482" s="27"/>
      <c r="H482" s="27"/>
      <c r="I482" s="31">
        <f>+I535</f>
        <v>2446.6821500000001</v>
      </c>
      <c r="J482" s="31">
        <f t="shared" ref="J482:Q482" si="253">+J535</f>
        <v>2446.6821500000001</v>
      </c>
      <c r="K482" s="31">
        <f t="shared" si="253"/>
        <v>0</v>
      </c>
      <c r="L482" s="31">
        <f t="shared" si="253"/>
        <v>3582.84431</v>
      </c>
      <c r="M482" s="31">
        <f t="shared" si="253"/>
        <v>3582.84431</v>
      </c>
      <c r="N482" s="31">
        <f t="shared" si="253"/>
        <v>0</v>
      </c>
      <c r="O482" s="31">
        <f t="shared" si="253"/>
        <v>3582.84431</v>
      </c>
      <c r="P482" s="31">
        <f t="shared" si="253"/>
        <v>3582.84431</v>
      </c>
      <c r="Q482" s="31">
        <f t="shared" si="253"/>
        <v>0</v>
      </c>
    </row>
    <row r="483" spans="1:17" ht="13.6" hidden="1" x14ac:dyDescent="0.25">
      <c r="A483" s="56" t="s">
        <v>19</v>
      </c>
      <c r="B483" s="26">
        <v>700</v>
      </c>
      <c r="C483" s="27" t="s">
        <v>112</v>
      </c>
      <c r="D483" s="27" t="s">
        <v>181</v>
      </c>
      <c r="E483" s="54" t="s">
        <v>420</v>
      </c>
      <c r="F483" s="30" t="s">
        <v>20</v>
      </c>
      <c r="G483" s="27" t="s">
        <v>112</v>
      </c>
      <c r="H483" s="27" t="s">
        <v>181</v>
      </c>
      <c r="I483" s="31">
        <f t="shared" ref="I483:Q483" si="254">+I484</f>
        <v>0</v>
      </c>
      <c r="J483" s="31">
        <f t="shared" si="254"/>
        <v>0</v>
      </c>
      <c r="K483" s="31">
        <f t="shared" si="254"/>
        <v>0</v>
      </c>
      <c r="L483" s="31">
        <f t="shared" si="254"/>
        <v>0</v>
      </c>
      <c r="M483" s="31">
        <f t="shared" si="254"/>
        <v>0</v>
      </c>
      <c r="N483" s="31">
        <f t="shared" si="254"/>
        <v>0</v>
      </c>
      <c r="O483" s="31">
        <f t="shared" si="254"/>
        <v>0</v>
      </c>
      <c r="P483" s="32">
        <f t="shared" si="254"/>
        <v>0</v>
      </c>
      <c r="Q483" s="32">
        <f t="shared" si="254"/>
        <v>0</v>
      </c>
    </row>
    <row r="484" spans="1:17" ht="27.2" hidden="1" x14ac:dyDescent="0.25">
      <c r="A484" s="80" t="s">
        <v>21</v>
      </c>
      <c r="B484" s="26">
        <v>700</v>
      </c>
      <c r="C484" s="27" t="s">
        <v>112</v>
      </c>
      <c r="D484" s="27" t="s">
        <v>181</v>
      </c>
      <c r="E484" s="54" t="s">
        <v>420</v>
      </c>
      <c r="F484" s="30" t="s">
        <v>22</v>
      </c>
      <c r="G484" s="27" t="s">
        <v>112</v>
      </c>
      <c r="H484" s="27" t="s">
        <v>181</v>
      </c>
      <c r="I484" s="31">
        <f>+J484+K484</f>
        <v>0</v>
      </c>
      <c r="J484" s="31"/>
      <c r="K484" s="31"/>
      <c r="L484" s="31">
        <f>+M484+N484</f>
        <v>0</v>
      </c>
      <c r="M484" s="31"/>
      <c r="N484" s="31"/>
      <c r="O484" s="31">
        <f>+P484+Q484</f>
        <v>0</v>
      </c>
      <c r="P484" s="32"/>
      <c r="Q484" s="32"/>
    </row>
    <row r="485" spans="1:17" ht="25.85" hidden="1" x14ac:dyDescent="0.25">
      <c r="A485" s="105" t="s">
        <v>421</v>
      </c>
      <c r="B485" s="4">
        <v>700</v>
      </c>
      <c r="C485" s="19" t="s">
        <v>112</v>
      </c>
      <c r="D485" s="19" t="s">
        <v>181</v>
      </c>
      <c r="E485" s="51" t="s">
        <v>422</v>
      </c>
      <c r="F485" s="30"/>
      <c r="G485" s="19" t="s">
        <v>112</v>
      </c>
      <c r="H485" s="19" t="s">
        <v>181</v>
      </c>
      <c r="I485" s="23">
        <f t="shared" ref="I485:Q485" si="255">+I486+I488</f>
        <v>0</v>
      </c>
      <c r="J485" s="23">
        <f t="shared" si="255"/>
        <v>0</v>
      </c>
      <c r="K485" s="23">
        <f t="shared" si="255"/>
        <v>0</v>
      </c>
      <c r="L485" s="23">
        <f t="shared" si="255"/>
        <v>0</v>
      </c>
      <c r="M485" s="23">
        <f t="shared" si="255"/>
        <v>0</v>
      </c>
      <c r="N485" s="23">
        <f t="shared" si="255"/>
        <v>0</v>
      </c>
      <c r="O485" s="23">
        <f t="shared" si="255"/>
        <v>0</v>
      </c>
      <c r="P485" s="24">
        <f t="shared" si="255"/>
        <v>0</v>
      </c>
      <c r="Q485" s="24">
        <f t="shared" si="255"/>
        <v>0</v>
      </c>
    </row>
    <row r="486" spans="1:17" ht="13.6" hidden="1" x14ac:dyDescent="0.25">
      <c r="A486" s="25" t="s">
        <v>25</v>
      </c>
      <c r="B486" s="26">
        <v>700</v>
      </c>
      <c r="C486" s="27" t="s">
        <v>112</v>
      </c>
      <c r="D486" s="27" t="s">
        <v>181</v>
      </c>
      <c r="E486" s="54" t="s">
        <v>422</v>
      </c>
      <c r="F486" s="30" t="s">
        <v>26</v>
      </c>
      <c r="G486" s="27" t="s">
        <v>112</v>
      </c>
      <c r="H486" s="27" t="s">
        <v>181</v>
      </c>
      <c r="I486" s="31">
        <f t="shared" ref="I486:Q486" si="256">+I487</f>
        <v>0</v>
      </c>
      <c r="J486" s="31">
        <f t="shared" si="256"/>
        <v>0</v>
      </c>
      <c r="K486" s="31">
        <f t="shared" si="256"/>
        <v>0</v>
      </c>
      <c r="L486" s="31">
        <f t="shared" si="256"/>
        <v>0</v>
      </c>
      <c r="M486" s="31">
        <f t="shared" si="256"/>
        <v>0</v>
      </c>
      <c r="N486" s="31">
        <f t="shared" si="256"/>
        <v>0</v>
      </c>
      <c r="O486" s="31">
        <f t="shared" si="256"/>
        <v>0</v>
      </c>
      <c r="P486" s="32">
        <f t="shared" si="256"/>
        <v>0</v>
      </c>
      <c r="Q486" s="32">
        <f t="shared" si="256"/>
        <v>0</v>
      </c>
    </row>
    <row r="487" spans="1:17" ht="13.6" hidden="1" x14ac:dyDescent="0.25">
      <c r="A487" s="25" t="s">
        <v>45</v>
      </c>
      <c r="B487" s="26">
        <v>700</v>
      </c>
      <c r="C487" s="27" t="s">
        <v>112</v>
      </c>
      <c r="D487" s="27" t="s">
        <v>181</v>
      </c>
      <c r="E487" s="54" t="s">
        <v>422</v>
      </c>
      <c r="F487" s="30" t="s">
        <v>28</v>
      </c>
      <c r="G487" s="27" t="s">
        <v>112</v>
      </c>
      <c r="H487" s="27" t="s">
        <v>181</v>
      </c>
      <c r="I487" s="31">
        <f>+J487+K487</f>
        <v>0</v>
      </c>
      <c r="J487" s="31"/>
      <c r="K487" s="31"/>
      <c r="L487" s="31">
        <f>+M487+N487</f>
        <v>0</v>
      </c>
      <c r="M487" s="31"/>
      <c r="N487" s="31"/>
      <c r="O487" s="31">
        <f>+P487+Q487</f>
        <v>0</v>
      </c>
      <c r="P487" s="29"/>
      <c r="Q487" s="29"/>
    </row>
    <row r="488" spans="1:17" ht="13.6" hidden="1" x14ac:dyDescent="0.25">
      <c r="A488" s="56" t="s">
        <v>19</v>
      </c>
      <c r="B488" s="26">
        <v>700</v>
      </c>
      <c r="C488" s="27" t="s">
        <v>112</v>
      </c>
      <c r="D488" s="27" t="s">
        <v>181</v>
      </c>
      <c r="E488" s="54" t="s">
        <v>422</v>
      </c>
      <c r="F488" s="30" t="s">
        <v>20</v>
      </c>
      <c r="G488" s="27" t="s">
        <v>112</v>
      </c>
      <c r="H488" s="27" t="s">
        <v>181</v>
      </c>
      <c r="I488" s="31">
        <f t="shared" ref="I488:Q488" si="257">+I489</f>
        <v>0</v>
      </c>
      <c r="J488" s="31">
        <f t="shared" si="257"/>
        <v>0</v>
      </c>
      <c r="K488" s="31">
        <f t="shared" si="257"/>
        <v>0</v>
      </c>
      <c r="L488" s="31">
        <f t="shared" si="257"/>
        <v>0</v>
      </c>
      <c r="M488" s="31">
        <f t="shared" si="257"/>
        <v>0</v>
      </c>
      <c r="N488" s="31">
        <f t="shared" si="257"/>
        <v>0</v>
      </c>
      <c r="O488" s="31">
        <f t="shared" si="257"/>
        <v>0</v>
      </c>
      <c r="P488" s="32">
        <f t="shared" si="257"/>
        <v>0</v>
      </c>
      <c r="Q488" s="32">
        <f t="shared" si="257"/>
        <v>0</v>
      </c>
    </row>
    <row r="489" spans="1:17" ht="27.2" hidden="1" x14ac:dyDescent="0.25">
      <c r="A489" s="80" t="s">
        <v>21</v>
      </c>
      <c r="B489" s="26">
        <v>700</v>
      </c>
      <c r="C489" s="27" t="s">
        <v>112</v>
      </c>
      <c r="D489" s="27" t="s">
        <v>181</v>
      </c>
      <c r="E489" s="54" t="s">
        <v>422</v>
      </c>
      <c r="F489" s="30" t="s">
        <v>22</v>
      </c>
      <c r="G489" s="27" t="s">
        <v>112</v>
      </c>
      <c r="H489" s="27" t="s">
        <v>181</v>
      </c>
      <c r="I489" s="31">
        <f>+J489+K489</f>
        <v>0</v>
      </c>
      <c r="J489" s="31"/>
      <c r="K489" s="31"/>
      <c r="L489" s="31">
        <f>+M489+N489</f>
        <v>0</v>
      </c>
      <c r="M489" s="31"/>
      <c r="N489" s="31"/>
      <c r="O489" s="31">
        <f>+P489+Q489</f>
        <v>0</v>
      </c>
      <c r="P489" s="29"/>
      <c r="Q489" s="29"/>
    </row>
    <row r="490" spans="1:17" ht="25.85" hidden="1" x14ac:dyDescent="0.25">
      <c r="A490" s="105" t="s">
        <v>423</v>
      </c>
      <c r="B490" s="4">
        <v>700</v>
      </c>
      <c r="C490" s="19" t="s">
        <v>112</v>
      </c>
      <c r="D490" s="19" t="s">
        <v>181</v>
      </c>
      <c r="E490" s="51" t="s">
        <v>424</v>
      </c>
      <c r="F490" s="30"/>
      <c r="G490" s="19" t="s">
        <v>112</v>
      </c>
      <c r="H490" s="19" t="s">
        <v>181</v>
      </c>
      <c r="I490" s="23">
        <f t="shared" ref="I490:Q490" si="258">+I494+I497+I491</f>
        <v>0</v>
      </c>
      <c r="J490" s="23">
        <f t="shared" si="258"/>
        <v>0</v>
      </c>
      <c r="K490" s="23">
        <f t="shared" si="258"/>
        <v>0</v>
      </c>
      <c r="L490" s="23">
        <f t="shared" si="258"/>
        <v>0</v>
      </c>
      <c r="M490" s="23">
        <f t="shared" si="258"/>
        <v>0</v>
      </c>
      <c r="N490" s="23">
        <f t="shared" si="258"/>
        <v>0</v>
      </c>
      <c r="O490" s="23">
        <f t="shared" si="258"/>
        <v>0</v>
      </c>
      <c r="P490" s="24">
        <f t="shared" si="258"/>
        <v>0</v>
      </c>
      <c r="Q490" s="24">
        <f t="shared" si="258"/>
        <v>0</v>
      </c>
    </row>
    <row r="491" spans="1:17" ht="13.6" hidden="1" x14ac:dyDescent="0.25">
      <c r="A491" s="105" t="s">
        <v>390</v>
      </c>
      <c r="B491" s="4">
        <v>700</v>
      </c>
      <c r="C491" s="19" t="s">
        <v>112</v>
      </c>
      <c r="D491" s="19" t="s">
        <v>181</v>
      </c>
      <c r="E491" s="51" t="s">
        <v>425</v>
      </c>
      <c r="F491" s="30"/>
      <c r="G491" s="19" t="s">
        <v>112</v>
      </c>
      <c r="H491" s="19" t="s">
        <v>181</v>
      </c>
      <c r="I491" s="23">
        <f t="shared" ref="I491:Q492" si="259">+I492</f>
        <v>0</v>
      </c>
      <c r="J491" s="23">
        <f t="shared" si="259"/>
        <v>0</v>
      </c>
      <c r="K491" s="23">
        <f t="shared" si="259"/>
        <v>0</v>
      </c>
      <c r="L491" s="23">
        <f t="shared" si="259"/>
        <v>0</v>
      </c>
      <c r="M491" s="23">
        <f t="shared" si="259"/>
        <v>0</v>
      </c>
      <c r="N491" s="23">
        <f t="shared" si="259"/>
        <v>0</v>
      </c>
      <c r="O491" s="23">
        <f t="shared" si="259"/>
        <v>0</v>
      </c>
      <c r="P491" s="24">
        <f t="shared" si="259"/>
        <v>0</v>
      </c>
      <c r="Q491" s="24">
        <f t="shared" si="259"/>
        <v>0</v>
      </c>
    </row>
    <row r="492" spans="1:17" ht="13.6" hidden="1" x14ac:dyDescent="0.25">
      <c r="A492" s="123" t="s">
        <v>287</v>
      </c>
      <c r="B492" s="26">
        <v>700</v>
      </c>
      <c r="C492" s="27" t="s">
        <v>112</v>
      </c>
      <c r="D492" s="27" t="s">
        <v>181</v>
      </c>
      <c r="E492" s="54" t="s">
        <v>425</v>
      </c>
      <c r="F492" s="30" t="s">
        <v>288</v>
      </c>
      <c r="G492" s="27" t="s">
        <v>112</v>
      </c>
      <c r="H492" s="27" t="s">
        <v>181</v>
      </c>
      <c r="I492" s="31">
        <f t="shared" si="259"/>
        <v>0</v>
      </c>
      <c r="J492" s="31">
        <f t="shared" si="259"/>
        <v>0</v>
      </c>
      <c r="K492" s="31">
        <f t="shared" si="259"/>
        <v>0</v>
      </c>
      <c r="L492" s="31">
        <f t="shared" si="259"/>
        <v>0</v>
      </c>
      <c r="M492" s="31">
        <f t="shared" si="259"/>
        <v>0</v>
      </c>
      <c r="N492" s="31">
        <f t="shared" si="259"/>
        <v>0</v>
      </c>
      <c r="O492" s="31">
        <f t="shared" si="259"/>
        <v>0</v>
      </c>
      <c r="P492" s="32">
        <f t="shared" si="259"/>
        <v>0</v>
      </c>
      <c r="Q492" s="32">
        <f t="shared" si="259"/>
        <v>0</v>
      </c>
    </row>
    <row r="493" spans="1:17" ht="13.6" hidden="1" x14ac:dyDescent="0.25">
      <c r="A493" s="123" t="s">
        <v>289</v>
      </c>
      <c r="B493" s="26">
        <v>700</v>
      </c>
      <c r="C493" s="27" t="s">
        <v>112</v>
      </c>
      <c r="D493" s="27" t="s">
        <v>181</v>
      </c>
      <c r="E493" s="54" t="s">
        <v>425</v>
      </c>
      <c r="F493" s="30" t="s">
        <v>290</v>
      </c>
      <c r="G493" s="27" t="s">
        <v>112</v>
      </c>
      <c r="H493" s="27" t="s">
        <v>181</v>
      </c>
      <c r="I493" s="31">
        <f>+J493+K493</f>
        <v>0</v>
      </c>
      <c r="J493" s="31"/>
      <c r="K493" s="31"/>
      <c r="L493" s="31">
        <f>+M493+N493</f>
        <v>0</v>
      </c>
      <c r="M493" s="31"/>
      <c r="N493" s="31"/>
      <c r="O493" s="31">
        <f>+P493+Q493</f>
        <v>0</v>
      </c>
      <c r="P493" s="29"/>
      <c r="Q493" s="29"/>
    </row>
    <row r="494" spans="1:17" ht="25.85" hidden="1" x14ac:dyDescent="0.25">
      <c r="A494" s="105" t="s">
        <v>395</v>
      </c>
      <c r="B494" s="4">
        <v>700</v>
      </c>
      <c r="C494" s="19" t="s">
        <v>112</v>
      </c>
      <c r="D494" s="19" t="s">
        <v>181</v>
      </c>
      <c r="E494" s="51" t="s">
        <v>426</v>
      </c>
      <c r="F494" s="30"/>
      <c r="G494" s="19" t="s">
        <v>112</v>
      </c>
      <c r="H494" s="19" t="s">
        <v>181</v>
      </c>
      <c r="I494" s="23">
        <f t="shared" ref="I494:Q495" si="260">+I495</f>
        <v>0</v>
      </c>
      <c r="J494" s="23">
        <f t="shared" si="260"/>
        <v>0</v>
      </c>
      <c r="K494" s="23">
        <f t="shared" si="260"/>
        <v>0</v>
      </c>
      <c r="L494" s="23">
        <f t="shared" si="260"/>
        <v>0</v>
      </c>
      <c r="M494" s="23">
        <f t="shared" si="260"/>
        <v>0</v>
      </c>
      <c r="N494" s="23">
        <f t="shared" si="260"/>
        <v>0</v>
      </c>
      <c r="O494" s="23">
        <f t="shared" si="260"/>
        <v>0</v>
      </c>
      <c r="P494" s="24">
        <f t="shared" si="260"/>
        <v>0</v>
      </c>
      <c r="Q494" s="24">
        <f t="shared" si="260"/>
        <v>0</v>
      </c>
    </row>
    <row r="495" spans="1:17" ht="13.6" hidden="1" x14ac:dyDescent="0.25">
      <c r="A495" s="106" t="s">
        <v>287</v>
      </c>
      <c r="B495" s="26">
        <v>700</v>
      </c>
      <c r="C495" s="27" t="s">
        <v>112</v>
      </c>
      <c r="D495" s="27" t="s">
        <v>181</v>
      </c>
      <c r="E495" s="54" t="s">
        <v>426</v>
      </c>
      <c r="F495" s="30" t="s">
        <v>288</v>
      </c>
      <c r="G495" s="27" t="s">
        <v>112</v>
      </c>
      <c r="H495" s="27" t="s">
        <v>181</v>
      </c>
      <c r="I495" s="31">
        <f t="shared" si="260"/>
        <v>0</v>
      </c>
      <c r="J495" s="31">
        <f t="shared" si="260"/>
        <v>0</v>
      </c>
      <c r="K495" s="31">
        <f t="shared" si="260"/>
        <v>0</v>
      </c>
      <c r="L495" s="31">
        <f t="shared" si="260"/>
        <v>0</v>
      </c>
      <c r="M495" s="31">
        <f t="shared" si="260"/>
        <v>0</v>
      </c>
      <c r="N495" s="31">
        <f t="shared" si="260"/>
        <v>0</v>
      </c>
      <c r="O495" s="31">
        <f t="shared" si="260"/>
        <v>0</v>
      </c>
      <c r="P495" s="32">
        <f t="shared" si="260"/>
        <v>0</v>
      </c>
      <c r="Q495" s="32">
        <f t="shared" si="260"/>
        <v>0</v>
      </c>
    </row>
    <row r="496" spans="1:17" ht="13.6" hidden="1" x14ac:dyDescent="0.25">
      <c r="A496" s="107" t="s">
        <v>289</v>
      </c>
      <c r="B496" s="26">
        <v>700</v>
      </c>
      <c r="C496" s="27" t="s">
        <v>112</v>
      </c>
      <c r="D496" s="27" t="s">
        <v>181</v>
      </c>
      <c r="E496" s="54" t="s">
        <v>426</v>
      </c>
      <c r="F496" s="30" t="s">
        <v>290</v>
      </c>
      <c r="G496" s="27" t="s">
        <v>112</v>
      </c>
      <c r="H496" s="27" t="s">
        <v>181</v>
      </c>
      <c r="I496" s="31">
        <f>+J496+K496</f>
        <v>0</v>
      </c>
      <c r="J496" s="31"/>
      <c r="K496" s="31"/>
      <c r="L496" s="31">
        <f>+M496+N496</f>
        <v>0</v>
      </c>
      <c r="M496" s="31"/>
      <c r="N496" s="31"/>
      <c r="O496" s="31">
        <f>+P496+Q496</f>
        <v>0</v>
      </c>
      <c r="P496" s="29"/>
      <c r="Q496" s="29"/>
    </row>
    <row r="497" spans="1:17" ht="38.75" hidden="1" x14ac:dyDescent="0.25">
      <c r="A497" s="105" t="s">
        <v>427</v>
      </c>
      <c r="B497" s="4">
        <v>700</v>
      </c>
      <c r="C497" s="19" t="s">
        <v>112</v>
      </c>
      <c r="D497" s="19" t="s">
        <v>181</v>
      </c>
      <c r="E497" s="51" t="s">
        <v>428</v>
      </c>
      <c r="F497" s="30"/>
      <c r="G497" s="19" t="s">
        <v>112</v>
      </c>
      <c r="H497" s="19" t="s">
        <v>181</v>
      </c>
      <c r="I497" s="23">
        <f t="shared" ref="I497:Q498" si="261">+I498</f>
        <v>0</v>
      </c>
      <c r="J497" s="23">
        <f t="shared" si="261"/>
        <v>0</v>
      </c>
      <c r="K497" s="23">
        <f t="shared" si="261"/>
        <v>0</v>
      </c>
      <c r="L497" s="23">
        <f t="shared" si="261"/>
        <v>0</v>
      </c>
      <c r="M497" s="23">
        <f t="shared" si="261"/>
        <v>0</v>
      </c>
      <c r="N497" s="23">
        <f t="shared" si="261"/>
        <v>0</v>
      </c>
      <c r="O497" s="23">
        <f t="shared" si="261"/>
        <v>0</v>
      </c>
      <c r="P497" s="24">
        <f t="shared" si="261"/>
        <v>0</v>
      </c>
      <c r="Q497" s="24">
        <f t="shared" si="261"/>
        <v>0</v>
      </c>
    </row>
    <row r="498" spans="1:17" ht="13.6" hidden="1" x14ac:dyDescent="0.25">
      <c r="A498" s="106" t="s">
        <v>287</v>
      </c>
      <c r="B498" s="26">
        <v>700</v>
      </c>
      <c r="C498" s="27" t="s">
        <v>112</v>
      </c>
      <c r="D498" s="27" t="s">
        <v>181</v>
      </c>
      <c r="E498" s="54" t="s">
        <v>428</v>
      </c>
      <c r="F498" s="30" t="s">
        <v>288</v>
      </c>
      <c r="G498" s="27" t="s">
        <v>112</v>
      </c>
      <c r="H498" s="27" t="s">
        <v>181</v>
      </c>
      <c r="I498" s="31">
        <f t="shared" si="261"/>
        <v>0</v>
      </c>
      <c r="J498" s="31">
        <f t="shared" si="261"/>
        <v>0</v>
      </c>
      <c r="K498" s="31">
        <f t="shared" si="261"/>
        <v>0</v>
      </c>
      <c r="L498" s="31">
        <f t="shared" si="261"/>
        <v>0</v>
      </c>
      <c r="M498" s="31">
        <f t="shared" si="261"/>
        <v>0</v>
      </c>
      <c r="N498" s="31">
        <f t="shared" si="261"/>
        <v>0</v>
      </c>
      <c r="O498" s="31">
        <f t="shared" si="261"/>
        <v>0</v>
      </c>
      <c r="P498" s="32">
        <f t="shared" si="261"/>
        <v>0</v>
      </c>
      <c r="Q498" s="32">
        <f t="shared" si="261"/>
        <v>0</v>
      </c>
    </row>
    <row r="499" spans="1:17" ht="13.6" hidden="1" x14ac:dyDescent="0.25">
      <c r="A499" s="107" t="s">
        <v>289</v>
      </c>
      <c r="B499" s="26">
        <v>700</v>
      </c>
      <c r="C499" s="27" t="s">
        <v>112</v>
      </c>
      <c r="D499" s="27" t="s">
        <v>181</v>
      </c>
      <c r="E499" s="54" t="s">
        <v>428</v>
      </c>
      <c r="F499" s="30" t="s">
        <v>290</v>
      </c>
      <c r="G499" s="27" t="s">
        <v>112</v>
      </c>
      <c r="H499" s="27" t="s">
        <v>181</v>
      </c>
      <c r="I499" s="31">
        <f>+J499+K499</f>
        <v>0</v>
      </c>
      <c r="J499" s="31"/>
      <c r="K499" s="31"/>
      <c r="L499" s="31">
        <f>+M499+N499</f>
        <v>0</v>
      </c>
      <c r="M499" s="31"/>
      <c r="N499" s="31"/>
      <c r="O499" s="31">
        <f>+P499+Q499</f>
        <v>0</v>
      </c>
      <c r="P499" s="29"/>
      <c r="Q499" s="29"/>
    </row>
    <row r="500" spans="1:17" ht="13.6" hidden="1" x14ac:dyDescent="0.25">
      <c r="A500" s="105" t="s">
        <v>429</v>
      </c>
      <c r="B500" s="4">
        <v>700</v>
      </c>
      <c r="C500" s="19" t="s">
        <v>112</v>
      </c>
      <c r="D500" s="19" t="s">
        <v>181</v>
      </c>
      <c r="E500" s="50" t="s">
        <v>430</v>
      </c>
      <c r="F500" s="55"/>
      <c r="G500" s="19" t="s">
        <v>112</v>
      </c>
      <c r="H500" s="19" t="s">
        <v>181</v>
      </c>
      <c r="I500" s="23">
        <f t="shared" ref="I500:Q500" si="262">+I501</f>
        <v>0</v>
      </c>
      <c r="J500" s="23">
        <f t="shared" si="262"/>
        <v>0</v>
      </c>
      <c r="K500" s="23">
        <f t="shared" si="262"/>
        <v>0</v>
      </c>
      <c r="L500" s="23">
        <f t="shared" si="262"/>
        <v>0</v>
      </c>
      <c r="M500" s="23">
        <f t="shared" si="262"/>
        <v>0</v>
      </c>
      <c r="N500" s="23">
        <f t="shared" si="262"/>
        <v>0</v>
      </c>
      <c r="O500" s="23">
        <f t="shared" si="262"/>
        <v>0</v>
      </c>
      <c r="P500" s="24">
        <f t="shared" si="262"/>
        <v>0</v>
      </c>
      <c r="Q500" s="24">
        <f t="shared" si="262"/>
        <v>0</v>
      </c>
    </row>
    <row r="501" spans="1:17" ht="13.6" hidden="1" x14ac:dyDescent="0.25">
      <c r="A501" s="105" t="s">
        <v>431</v>
      </c>
      <c r="B501" s="4">
        <v>700</v>
      </c>
      <c r="C501" s="19" t="s">
        <v>112</v>
      </c>
      <c r="D501" s="19" t="s">
        <v>181</v>
      </c>
      <c r="E501" s="50" t="s">
        <v>432</v>
      </c>
      <c r="F501" s="55"/>
      <c r="G501" s="19" t="s">
        <v>112</v>
      </c>
      <c r="H501" s="19" t="s">
        <v>181</v>
      </c>
      <c r="I501" s="23">
        <f t="shared" ref="I501:Q501" si="263">+I502+I505+I508</f>
        <v>0</v>
      </c>
      <c r="J501" s="23">
        <f t="shared" si="263"/>
        <v>0</v>
      </c>
      <c r="K501" s="23">
        <f t="shared" si="263"/>
        <v>0</v>
      </c>
      <c r="L501" s="23">
        <f t="shared" si="263"/>
        <v>0</v>
      </c>
      <c r="M501" s="23">
        <f t="shared" si="263"/>
        <v>0</v>
      </c>
      <c r="N501" s="23">
        <f t="shared" si="263"/>
        <v>0</v>
      </c>
      <c r="O501" s="23">
        <f t="shared" si="263"/>
        <v>0</v>
      </c>
      <c r="P501" s="24">
        <f t="shared" si="263"/>
        <v>0</v>
      </c>
      <c r="Q501" s="24">
        <f t="shared" si="263"/>
        <v>0</v>
      </c>
    </row>
    <row r="502" spans="1:17" ht="13.6" hidden="1" x14ac:dyDescent="0.25">
      <c r="A502" s="105" t="s">
        <v>433</v>
      </c>
      <c r="B502" s="4">
        <v>700</v>
      </c>
      <c r="C502" s="19" t="s">
        <v>112</v>
      </c>
      <c r="D502" s="19" t="s">
        <v>181</v>
      </c>
      <c r="E502" s="50" t="s">
        <v>434</v>
      </c>
      <c r="F502" s="55"/>
      <c r="G502" s="19" t="s">
        <v>112</v>
      </c>
      <c r="H502" s="19" t="s">
        <v>181</v>
      </c>
      <c r="I502" s="23">
        <f t="shared" ref="I502:Q503" si="264">+I503</f>
        <v>0</v>
      </c>
      <c r="J502" s="23">
        <f t="shared" si="264"/>
        <v>0</v>
      </c>
      <c r="K502" s="23">
        <f t="shared" si="264"/>
        <v>0</v>
      </c>
      <c r="L502" s="23">
        <f t="shared" si="264"/>
        <v>0</v>
      </c>
      <c r="M502" s="23">
        <f t="shared" si="264"/>
        <v>0</v>
      </c>
      <c r="N502" s="23">
        <f t="shared" si="264"/>
        <v>0</v>
      </c>
      <c r="O502" s="23">
        <f t="shared" si="264"/>
        <v>0</v>
      </c>
      <c r="P502" s="24">
        <f t="shared" si="264"/>
        <v>0</v>
      </c>
      <c r="Q502" s="24">
        <f t="shared" si="264"/>
        <v>0</v>
      </c>
    </row>
    <row r="503" spans="1:17" ht="13.6" hidden="1" x14ac:dyDescent="0.25">
      <c r="A503" s="25" t="s">
        <v>25</v>
      </c>
      <c r="B503" s="26">
        <v>700</v>
      </c>
      <c r="C503" s="27" t="s">
        <v>112</v>
      </c>
      <c r="D503" s="27" t="s">
        <v>181</v>
      </c>
      <c r="E503" s="53" t="s">
        <v>434</v>
      </c>
      <c r="F503" s="55" t="s">
        <v>26</v>
      </c>
      <c r="G503" s="27" t="s">
        <v>112</v>
      </c>
      <c r="H503" s="27" t="s">
        <v>181</v>
      </c>
      <c r="I503" s="31">
        <f t="shared" si="264"/>
        <v>0</v>
      </c>
      <c r="J503" s="31">
        <f t="shared" si="264"/>
        <v>0</v>
      </c>
      <c r="K503" s="31">
        <f t="shared" si="264"/>
        <v>0</v>
      </c>
      <c r="L503" s="31">
        <f t="shared" si="264"/>
        <v>0</v>
      </c>
      <c r="M503" s="31">
        <f t="shared" si="264"/>
        <v>0</v>
      </c>
      <c r="N503" s="31">
        <f t="shared" si="264"/>
        <v>0</v>
      </c>
      <c r="O503" s="31">
        <f t="shared" si="264"/>
        <v>0</v>
      </c>
      <c r="P503" s="32">
        <f t="shared" si="264"/>
        <v>0</v>
      </c>
      <c r="Q503" s="32">
        <f t="shared" si="264"/>
        <v>0</v>
      </c>
    </row>
    <row r="504" spans="1:17" ht="13.6" hidden="1" x14ac:dyDescent="0.25">
      <c r="A504" s="25" t="s">
        <v>45</v>
      </c>
      <c r="B504" s="26">
        <v>700</v>
      </c>
      <c r="C504" s="27" t="s">
        <v>112</v>
      </c>
      <c r="D504" s="27" t="s">
        <v>181</v>
      </c>
      <c r="E504" s="53" t="s">
        <v>434</v>
      </c>
      <c r="F504" s="55" t="s">
        <v>28</v>
      </c>
      <c r="G504" s="27" t="s">
        <v>112</v>
      </c>
      <c r="H504" s="27" t="s">
        <v>181</v>
      </c>
      <c r="I504" s="31">
        <f>+J504+K504</f>
        <v>0</v>
      </c>
      <c r="J504" s="31"/>
      <c r="K504" s="31"/>
      <c r="L504" s="31">
        <f>+M504+N504</f>
        <v>0</v>
      </c>
      <c r="M504" s="31"/>
      <c r="N504" s="31"/>
      <c r="O504" s="31">
        <f>+P504+Q504</f>
        <v>0</v>
      </c>
      <c r="P504" s="29"/>
      <c r="Q504" s="29"/>
    </row>
    <row r="505" spans="1:17" ht="13.6" hidden="1" x14ac:dyDescent="0.25">
      <c r="A505" s="18" t="s">
        <v>435</v>
      </c>
      <c r="B505" s="4">
        <v>700</v>
      </c>
      <c r="C505" s="19" t="s">
        <v>112</v>
      </c>
      <c r="D505" s="19" t="s">
        <v>181</v>
      </c>
      <c r="E505" s="50" t="s">
        <v>436</v>
      </c>
      <c r="F505" s="55"/>
      <c r="G505" s="19" t="s">
        <v>112</v>
      </c>
      <c r="H505" s="19" t="s">
        <v>181</v>
      </c>
      <c r="I505" s="23">
        <f t="shared" ref="I505:Q506" si="265">+I506</f>
        <v>0</v>
      </c>
      <c r="J505" s="23">
        <f t="shared" si="265"/>
        <v>0</v>
      </c>
      <c r="K505" s="23">
        <f t="shared" si="265"/>
        <v>0</v>
      </c>
      <c r="L505" s="23">
        <f t="shared" si="265"/>
        <v>0</v>
      </c>
      <c r="M505" s="23">
        <f t="shared" si="265"/>
        <v>0</v>
      </c>
      <c r="N505" s="23">
        <f t="shared" si="265"/>
        <v>0</v>
      </c>
      <c r="O505" s="23">
        <f t="shared" si="265"/>
        <v>0</v>
      </c>
      <c r="P505" s="24">
        <f t="shared" si="265"/>
        <v>0</v>
      </c>
      <c r="Q505" s="24">
        <f t="shared" si="265"/>
        <v>0</v>
      </c>
    </row>
    <row r="506" spans="1:17" ht="13.6" hidden="1" x14ac:dyDescent="0.25">
      <c r="A506" s="106" t="s">
        <v>287</v>
      </c>
      <c r="B506" s="26">
        <v>700</v>
      </c>
      <c r="C506" s="27" t="s">
        <v>112</v>
      </c>
      <c r="D506" s="27" t="s">
        <v>181</v>
      </c>
      <c r="E506" s="53" t="s">
        <v>436</v>
      </c>
      <c r="F506" s="55" t="s">
        <v>288</v>
      </c>
      <c r="G506" s="27" t="s">
        <v>112</v>
      </c>
      <c r="H506" s="27" t="s">
        <v>181</v>
      </c>
      <c r="I506" s="31">
        <f t="shared" si="265"/>
        <v>0</v>
      </c>
      <c r="J506" s="31">
        <f t="shared" si="265"/>
        <v>0</v>
      </c>
      <c r="K506" s="31">
        <f t="shared" si="265"/>
        <v>0</v>
      </c>
      <c r="L506" s="31">
        <f t="shared" si="265"/>
        <v>0</v>
      </c>
      <c r="M506" s="31">
        <f t="shared" si="265"/>
        <v>0</v>
      </c>
      <c r="N506" s="31">
        <f t="shared" si="265"/>
        <v>0</v>
      </c>
      <c r="O506" s="31">
        <f t="shared" si="265"/>
        <v>0</v>
      </c>
      <c r="P506" s="32">
        <f t="shared" si="265"/>
        <v>0</v>
      </c>
      <c r="Q506" s="32">
        <f t="shared" si="265"/>
        <v>0</v>
      </c>
    </row>
    <row r="507" spans="1:17" ht="13.6" hidden="1" x14ac:dyDescent="0.25">
      <c r="A507" s="107" t="s">
        <v>289</v>
      </c>
      <c r="B507" s="26">
        <v>700</v>
      </c>
      <c r="C507" s="27" t="s">
        <v>112</v>
      </c>
      <c r="D507" s="27" t="s">
        <v>181</v>
      </c>
      <c r="E507" s="53" t="s">
        <v>436</v>
      </c>
      <c r="F507" s="55" t="s">
        <v>290</v>
      </c>
      <c r="G507" s="27" t="s">
        <v>112</v>
      </c>
      <c r="H507" s="27" t="s">
        <v>181</v>
      </c>
      <c r="I507" s="31">
        <f>+J507+K507</f>
        <v>0</v>
      </c>
      <c r="J507" s="31"/>
      <c r="K507" s="31"/>
      <c r="L507" s="31">
        <f>+M507+N507</f>
        <v>0</v>
      </c>
      <c r="M507" s="31"/>
      <c r="N507" s="31"/>
      <c r="O507" s="31">
        <f>+P507+Q507</f>
        <v>0</v>
      </c>
      <c r="P507" s="29"/>
      <c r="Q507" s="29"/>
    </row>
    <row r="508" spans="1:17" ht="25.85" hidden="1" x14ac:dyDescent="0.25">
      <c r="A508" s="18" t="s">
        <v>437</v>
      </c>
      <c r="B508" s="4">
        <v>700</v>
      </c>
      <c r="C508" s="19" t="s">
        <v>112</v>
      </c>
      <c r="D508" s="19" t="s">
        <v>181</v>
      </c>
      <c r="E508" s="50" t="s">
        <v>438</v>
      </c>
      <c r="F508" s="55"/>
      <c r="G508" s="19" t="s">
        <v>112</v>
      </c>
      <c r="H508" s="19" t="s">
        <v>181</v>
      </c>
      <c r="I508" s="31">
        <f t="shared" ref="I508:Q509" si="266">+I509</f>
        <v>0</v>
      </c>
      <c r="J508" s="31">
        <f t="shared" si="266"/>
        <v>0</v>
      </c>
      <c r="K508" s="31">
        <f t="shared" si="266"/>
        <v>0</v>
      </c>
      <c r="L508" s="31">
        <f t="shared" si="266"/>
        <v>0</v>
      </c>
      <c r="M508" s="31">
        <f t="shared" si="266"/>
        <v>0</v>
      </c>
      <c r="N508" s="31">
        <f t="shared" si="266"/>
        <v>0</v>
      </c>
      <c r="O508" s="31">
        <f t="shared" si="266"/>
        <v>0</v>
      </c>
      <c r="P508" s="32">
        <f t="shared" si="266"/>
        <v>0</v>
      </c>
      <c r="Q508" s="32">
        <f t="shared" si="266"/>
        <v>0</v>
      </c>
    </row>
    <row r="509" spans="1:17" ht="13.6" hidden="1" x14ac:dyDescent="0.25">
      <c r="A509" s="106" t="s">
        <v>287</v>
      </c>
      <c r="B509" s="26">
        <v>700</v>
      </c>
      <c r="C509" s="27" t="s">
        <v>112</v>
      </c>
      <c r="D509" s="27" t="s">
        <v>181</v>
      </c>
      <c r="E509" s="53" t="s">
        <v>438</v>
      </c>
      <c r="F509" s="55" t="s">
        <v>288</v>
      </c>
      <c r="G509" s="27" t="s">
        <v>112</v>
      </c>
      <c r="H509" s="27" t="s">
        <v>181</v>
      </c>
      <c r="I509" s="31">
        <f t="shared" si="266"/>
        <v>0</v>
      </c>
      <c r="J509" s="31">
        <f t="shared" si="266"/>
        <v>0</v>
      </c>
      <c r="K509" s="31">
        <f t="shared" si="266"/>
        <v>0</v>
      </c>
      <c r="L509" s="31">
        <f t="shared" si="266"/>
        <v>0</v>
      </c>
      <c r="M509" s="31">
        <f t="shared" si="266"/>
        <v>0</v>
      </c>
      <c r="N509" s="31">
        <f t="shared" si="266"/>
        <v>0</v>
      </c>
      <c r="O509" s="31">
        <f t="shared" si="266"/>
        <v>0</v>
      </c>
      <c r="P509" s="32">
        <f t="shared" si="266"/>
        <v>0</v>
      </c>
      <c r="Q509" s="32">
        <f t="shared" si="266"/>
        <v>0</v>
      </c>
    </row>
    <row r="510" spans="1:17" ht="13.6" hidden="1" x14ac:dyDescent="0.25">
      <c r="A510" s="107" t="s">
        <v>289</v>
      </c>
      <c r="B510" s="26">
        <v>700</v>
      </c>
      <c r="C510" s="27" t="s">
        <v>112</v>
      </c>
      <c r="D510" s="27" t="s">
        <v>181</v>
      </c>
      <c r="E510" s="53" t="s">
        <v>438</v>
      </c>
      <c r="F510" s="55" t="s">
        <v>290</v>
      </c>
      <c r="G510" s="27" t="s">
        <v>112</v>
      </c>
      <c r="H510" s="27" t="s">
        <v>181</v>
      </c>
      <c r="I510" s="31">
        <f>+J510+K510</f>
        <v>0</v>
      </c>
      <c r="J510" s="31"/>
      <c r="K510" s="31"/>
      <c r="L510" s="31">
        <f>+M510+N510</f>
        <v>0</v>
      </c>
      <c r="M510" s="31"/>
      <c r="N510" s="31"/>
      <c r="O510" s="31">
        <f>+P510+Q510</f>
        <v>0</v>
      </c>
      <c r="P510" s="29"/>
      <c r="Q510" s="29"/>
    </row>
    <row r="511" spans="1:17" ht="13.6" hidden="1" x14ac:dyDescent="0.25">
      <c r="A511" s="18" t="s">
        <v>103</v>
      </c>
      <c r="B511" s="4">
        <v>700</v>
      </c>
      <c r="C511" s="19" t="s">
        <v>112</v>
      </c>
      <c r="D511" s="19" t="s">
        <v>181</v>
      </c>
      <c r="E511" s="94" t="s">
        <v>104</v>
      </c>
      <c r="F511" s="55"/>
      <c r="G511" s="19" t="s">
        <v>112</v>
      </c>
      <c r="H511" s="19" t="s">
        <v>181</v>
      </c>
      <c r="I511" s="23">
        <f t="shared" ref="I511:Q511" si="267">+I515+I527+I532+I512</f>
        <v>0</v>
      </c>
      <c r="J511" s="23">
        <f t="shared" si="267"/>
        <v>0</v>
      </c>
      <c r="K511" s="23">
        <f t="shared" si="267"/>
        <v>0</v>
      </c>
      <c r="L511" s="23">
        <f t="shared" si="267"/>
        <v>0</v>
      </c>
      <c r="M511" s="23">
        <f t="shared" si="267"/>
        <v>0</v>
      </c>
      <c r="N511" s="23">
        <f t="shared" si="267"/>
        <v>0</v>
      </c>
      <c r="O511" s="23">
        <f t="shared" si="267"/>
        <v>0</v>
      </c>
      <c r="P511" s="24">
        <f t="shared" si="267"/>
        <v>0</v>
      </c>
      <c r="Q511" s="24">
        <f t="shared" si="267"/>
        <v>0</v>
      </c>
    </row>
    <row r="512" spans="1:17" ht="13.6" hidden="1" x14ac:dyDescent="0.25">
      <c r="A512" s="99" t="s">
        <v>439</v>
      </c>
      <c r="B512" s="4">
        <v>700</v>
      </c>
      <c r="C512" s="19" t="s">
        <v>112</v>
      </c>
      <c r="D512" s="19" t="s">
        <v>181</v>
      </c>
      <c r="E512" s="94" t="s">
        <v>440</v>
      </c>
      <c r="F512" s="55"/>
      <c r="G512" s="19" t="s">
        <v>112</v>
      </c>
      <c r="H512" s="19" t="s">
        <v>181</v>
      </c>
      <c r="I512" s="23">
        <f t="shared" ref="I512:Q513" si="268">+I513</f>
        <v>0</v>
      </c>
      <c r="J512" s="23">
        <f t="shared" si="268"/>
        <v>0</v>
      </c>
      <c r="K512" s="23">
        <f t="shared" si="268"/>
        <v>0</v>
      </c>
      <c r="L512" s="23">
        <f t="shared" si="268"/>
        <v>0</v>
      </c>
      <c r="M512" s="23">
        <f t="shared" si="268"/>
        <v>0</v>
      </c>
      <c r="N512" s="23">
        <f t="shared" si="268"/>
        <v>0</v>
      </c>
      <c r="O512" s="23">
        <f t="shared" si="268"/>
        <v>0</v>
      </c>
      <c r="P512" s="24">
        <f t="shared" si="268"/>
        <v>0</v>
      </c>
      <c r="Q512" s="24">
        <f t="shared" si="268"/>
        <v>0</v>
      </c>
    </row>
    <row r="513" spans="1:17" ht="13.6" hidden="1" x14ac:dyDescent="0.25">
      <c r="A513" s="25" t="s">
        <v>25</v>
      </c>
      <c r="B513" s="4">
        <v>700</v>
      </c>
      <c r="C513" s="19" t="s">
        <v>112</v>
      </c>
      <c r="D513" s="19" t="s">
        <v>181</v>
      </c>
      <c r="E513" s="94" t="s">
        <v>440</v>
      </c>
      <c r="F513" s="55" t="s">
        <v>26</v>
      </c>
      <c r="G513" s="19" t="s">
        <v>112</v>
      </c>
      <c r="H513" s="19" t="s">
        <v>181</v>
      </c>
      <c r="I513" s="31">
        <f t="shared" si="268"/>
        <v>0</v>
      </c>
      <c r="J513" s="31">
        <f t="shared" si="268"/>
        <v>0</v>
      </c>
      <c r="K513" s="31">
        <f t="shared" si="268"/>
        <v>0</v>
      </c>
      <c r="L513" s="31">
        <f t="shared" si="268"/>
        <v>0</v>
      </c>
      <c r="M513" s="31">
        <f t="shared" si="268"/>
        <v>0</v>
      </c>
      <c r="N513" s="31">
        <f t="shared" si="268"/>
        <v>0</v>
      </c>
      <c r="O513" s="31">
        <f t="shared" si="268"/>
        <v>0</v>
      </c>
      <c r="P513" s="32">
        <f t="shared" si="268"/>
        <v>0</v>
      </c>
      <c r="Q513" s="32">
        <f t="shared" si="268"/>
        <v>0</v>
      </c>
    </row>
    <row r="514" spans="1:17" ht="13.6" hidden="1" x14ac:dyDescent="0.25">
      <c r="A514" s="25" t="s">
        <v>45</v>
      </c>
      <c r="B514" s="4">
        <v>700</v>
      </c>
      <c r="C514" s="19" t="s">
        <v>112</v>
      </c>
      <c r="D514" s="19" t="s">
        <v>181</v>
      </c>
      <c r="E514" s="94" t="s">
        <v>440</v>
      </c>
      <c r="F514" s="55" t="s">
        <v>28</v>
      </c>
      <c r="G514" s="19" t="s">
        <v>112</v>
      </c>
      <c r="H514" s="19" t="s">
        <v>181</v>
      </c>
      <c r="I514" s="31">
        <f>+J514+K514</f>
        <v>0</v>
      </c>
      <c r="J514" s="31"/>
      <c r="K514" s="31"/>
      <c r="L514" s="31">
        <f>+M514+N514</f>
        <v>0</v>
      </c>
      <c r="M514" s="31"/>
      <c r="N514" s="31"/>
      <c r="O514" s="31">
        <f>+P514+Q514</f>
        <v>0</v>
      </c>
      <c r="P514" s="32"/>
      <c r="Q514" s="32"/>
    </row>
    <row r="515" spans="1:17" ht="13.6" hidden="1" x14ac:dyDescent="0.25">
      <c r="A515" s="114" t="s">
        <v>441</v>
      </c>
      <c r="B515" s="4">
        <v>700</v>
      </c>
      <c r="C515" s="19" t="s">
        <v>112</v>
      </c>
      <c r="D515" s="19" t="s">
        <v>181</v>
      </c>
      <c r="E515" s="51" t="s">
        <v>442</v>
      </c>
      <c r="F515" s="30"/>
      <c r="G515" s="19" t="s">
        <v>112</v>
      </c>
      <c r="H515" s="19" t="s">
        <v>181</v>
      </c>
      <c r="I515" s="23">
        <f t="shared" ref="I515:Q515" si="269">+I516+I518+I520</f>
        <v>0</v>
      </c>
      <c r="J515" s="23">
        <f t="shared" si="269"/>
        <v>0</v>
      </c>
      <c r="K515" s="23">
        <f t="shared" si="269"/>
        <v>0</v>
      </c>
      <c r="L515" s="23">
        <f t="shared" si="269"/>
        <v>0</v>
      </c>
      <c r="M515" s="23">
        <f t="shared" si="269"/>
        <v>0</v>
      </c>
      <c r="N515" s="23">
        <f t="shared" si="269"/>
        <v>0</v>
      </c>
      <c r="O515" s="23">
        <f t="shared" si="269"/>
        <v>0</v>
      </c>
      <c r="P515" s="24">
        <f t="shared" si="269"/>
        <v>0</v>
      </c>
      <c r="Q515" s="24">
        <f t="shared" si="269"/>
        <v>0</v>
      </c>
    </row>
    <row r="516" spans="1:17" ht="13.6" hidden="1" x14ac:dyDescent="0.25">
      <c r="A516" s="25" t="s">
        <v>25</v>
      </c>
      <c r="B516" s="26">
        <v>700</v>
      </c>
      <c r="C516" s="27" t="s">
        <v>112</v>
      </c>
      <c r="D516" s="27" t="s">
        <v>181</v>
      </c>
      <c r="E516" s="54" t="s">
        <v>442</v>
      </c>
      <c r="F516" s="30" t="s">
        <v>26</v>
      </c>
      <c r="G516" s="27" t="s">
        <v>112</v>
      </c>
      <c r="H516" s="27" t="s">
        <v>181</v>
      </c>
      <c r="I516" s="31">
        <f t="shared" ref="I516:Q516" si="270">+I517</f>
        <v>0</v>
      </c>
      <c r="J516" s="31">
        <f t="shared" si="270"/>
        <v>0</v>
      </c>
      <c r="K516" s="31">
        <f t="shared" si="270"/>
        <v>0</v>
      </c>
      <c r="L516" s="31">
        <f t="shared" si="270"/>
        <v>0</v>
      </c>
      <c r="M516" s="31">
        <f t="shared" si="270"/>
        <v>0</v>
      </c>
      <c r="N516" s="31">
        <f t="shared" si="270"/>
        <v>0</v>
      </c>
      <c r="O516" s="31">
        <f t="shared" si="270"/>
        <v>0</v>
      </c>
      <c r="P516" s="32">
        <f t="shared" si="270"/>
        <v>0</v>
      </c>
      <c r="Q516" s="32">
        <f t="shared" si="270"/>
        <v>0</v>
      </c>
    </row>
    <row r="517" spans="1:17" ht="13.6" hidden="1" x14ac:dyDescent="0.25">
      <c r="A517" s="25" t="s">
        <v>45</v>
      </c>
      <c r="B517" s="26">
        <v>700</v>
      </c>
      <c r="C517" s="27" t="s">
        <v>112</v>
      </c>
      <c r="D517" s="27" t="s">
        <v>181</v>
      </c>
      <c r="E517" s="54" t="s">
        <v>442</v>
      </c>
      <c r="F517" s="30" t="s">
        <v>28</v>
      </c>
      <c r="G517" s="27" t="s">
        <v>112</v>
      </c>
      <c r="H517" s="27" t="s">
        <v>181</v>
      </c>
      <c r="I517" s="31">
        <f>+J517+K517</f>
        <v>0</v>
      </c>
      <c r="J517" s="31"/>
      <c r="K517" s="31"/>
      <c r="L517" s="31">
        <f>+M517+N517</f>
        <v>0</v>
      </c>
      <c r="M517" s="31"/>
      <c r="N517" s="31"/>
      <c r="O517" s="31">
        <f>+P517+Q517</f>
        <v>0</v>
      </c>
      <c r="P517" s="32"/>
      <c r="Q517" s="32"/>
    </row>
    <row r="518" spans="1:17" ht="13.6" hidden="1" x14ac:dyDescent="0.25">
      <c r="A518" s="106" t="s">
        <v>287</v>
      </c>
      <c r="B518" s="26">
        <v>700</v>
      </c>
      <c r="C518" s="27" t="s">
        <v>112</v>
      </c>
      <c r="D518" s="27" t="s">
        <v>181</v>
      </c>
      <c r="E518" s="54" t="s">
        <v>442</v>
      </c>
      <c r="F518" s="30" t="s">
        <v>288</v>
      </c>
      <c r="G518" s="27" t="s">
        <v>112</v>
      </c>
      <c r="H518" s="27" t="s">
        <v>181</v>
      </c>
      <c r="I518" s="31">
        <f t="shared" ref="I518:Q518" si="271">+I519</f>
        <v>0</v>
      </c>
      <c r="J518" s="31">
        <f t="shared" si="271"/>
        <v>0</v>
      </c>
      <c r="K518" s="31">
        <f t="shared" si="271"/>
        <v>0</v>
      </c>
      <c r="L518" s="31">
        <f t="shared" si="271"/>
        <v>0</v>
      </c>
      <c r="M518" s="31">
        <f t="shared" si="271"/>
        <v>0</v>
      </c>
      <c r="N518" s="31">
        <f t="shared" si="271"/>
        <v>0</v>
      </c>
      <c r="O518" s="31">
        <f t="shared" si="271"/>
        <v>0</v>
      </c>
      <c r="P518" s="32">
        <f t="shared" si="271"/>
        <v>0</v>
      </c>
      <c r="Q518" s="32">
        <f t="shared" si="271"/>
        <v>0</v>
      </c>
    </row>
    <row r="519" spans="1:17" ht="13.6" hidden="1" x14ac:dyDescent="0.25">
      <c r="A519" s="107" t="s">
        <v>289</v>
      </c>
      <c r="B519" s="26">
        <v>700</v>
      </c>
      <c r="C519" s="27" t="s">
        <v>112</v>
      </c>
      <c r="D519" s="27" t="s">
        <v>181</v>
      </c>
      <c r="E519" s="54" t="s">
        <v>442</v>
      </c>
      <c r="F519" s="30" t="s">
        <v>290</v>
      </c>
      <c r="G519" s="27" t="s">
        <v>112</v>
      </c>
      <c r="H519" s="27" t="s">
        <v>181</v>
      </c>
      <c r="I519" s="31">
        <f>+J519+K519</f>
        <v>0</v>
      </c>
      <c r="J519" s="31"/>
      <c r="K519" s="31"/>
      <c r="L519" s="31">
        <f>+M519+N519</f>
        <v>0</v>
      </c>
      <c r="M519" s="31"/>
      <c r="N519" s="31"/>
      <c r="O519" s="31">
        <f>+P519+Q519</f>
        <v>0</v>
      </c>
      <c r="P519" s="32"/>
      <c r="Q519" s="32"/>
    </row>
    <row r="520" spans="1:17" ht="13.6" hidden="1" x14ac:dyDescent="0.25">
      <c r="A520" s="56" t="s">
        <v>19</v>
      </c>
      <c r="B520" s="26">
        <v>700</v>
      </c>
      <c r="C520" s="27" t="s">
        <v>112</v>
      </c>
      <c r="D520" s="27" t="s">
        <v>181</v>
      </c>
      <c r="E520" s="54" t="s">
        <v>442</v>
      </c>
      <c r="F520" s="30" t="s">
        <v>20</v>
      </c>
      <c r="G520" s="27" t="s">
        <v>112</v>
      </c>
      <c r="H520" s="27" t="s">
        <v>181</v>
      </c>
      <c r="I520" s="31">
        <f t="shared" ref="I520:Q520" si="272">+I521</f>
        <v>0</v>
      </c>
      <c r="J520" s="31">
        <f t="shared" si="272"/>
        <v>0</v>
      </c>
      <c r="K520" s="31">
        <f t="shared" si="272"/>
        <v>0</v>
      </c>
      <c r="L520" s="31">
        <f t="shared" si="272"/>
        <v>0</v>
      </c>
      <c r="M520" s="31">
        <f t="shared" si="272"/>
        <v>0</v>
      </c>
      <c r="N520" s="31">
        <f t="shared" si="272"/>
        <v>0</v>
      </c>
      <c r="O520" s="31">
        <f t="shared" si="272"/>
        <v>0</v>
      </c>
      <c r="P520" s="32">
        <f t="shared" si="272"/>
        <v>0</v>
      </c>
      <c r="Q520" s="32">
        <f t="shared" si="272"/>
        <v>0</v>
      </c>
    </row>
    <row r="521" spans="1:17" ht="27.2" hidden="1" x14ac:dyDescent="0.25">
      <c r="A521" s="80" t="s">
        <v>21</v>
      </c>
      <c r="B521" s="26">
        <v>700</v>
      </c>
      <c r="C521" s="27" t="s">
        <v>112</v>
      </c>
      <c r="D521" s="27" t="s">
        <v>181</v>
      </c>
      <c r="E521" s="54" t="s">
        <v>442</v>
      </c>
      <c r="F521" s="30" t="s">
        <v>22</v>
      </c>
      <c r="G521" s="27" t="s">
        <v>112</v>
      </c>
      <c r="H521" s="27" t="s">
        <v>181</v>
      </c>
      <c r="I521" s="31">
        <f>+J521+K521</f>
        <v>0</v>
      </c>
      <c r="J521" s="31"/>
      <c r="K521" s="31"/>
      <c r="L521" s="31">
        <f>+M521+N521</f>
        <v>0</v>
      </c>
      <c r="M521" s="31"/>
      <c r="N521" s="31"/>
      <c r="O521" s="31">
        <f>+P521+Q521</f>
        <v>0</v>
      </c>
      <c r="P521" s="32"/>
      <c r="Q521" s="32"/>
    </row>
    <row r="522" spans="1:17" ht="25.85" hidden="1" x14ac:dyDescent="0.25">
      <c r="A522" s="18" t="s">
        <v>29</v>
      </c>
      <c r="B522" s="4">
        <v>700</v>
      </c>
      <c r="C522" s="19" t="s">
        <v>112</v>
      </c>
      <c r="D522" s="19" t="s">
        <v>181</v>
      </c>
      <c r="E522" s="51" t="s">
        <v>32</v>
      </c>
      <c r="F522" s="30"/>
      <c r="G522" s="19" t="s">
        <v>112</v>
      </c>
      <c r="H522" s="19" t="s">
        <v>181</v>
      </c>
      <c r="I522" s="23">
        <f t="shared" ref="I522:Q523" si="273">+I523</f>
        <v>0</v>
      </c>
      <c r="J522" s="23">
        <f t="shared" si="273"/>
        <v>0</v>
      </c>
      <c r="K522" s="23">
        <f t="shared" si="273"/>
        <v>0</v>
      </c>
      <c r="L522" s="23">
        <f t="shared" si="273"/>
        <v>0</v>
      </c>
      <c r="M522" s="23">
        <f t="shared" si="273"/>
        <v>0</v>
      </c>
      <c r="N522" s="23">
        <f t="shared" si="273"/>
        <v>0</v>
      </c>
      <c r="O522" s="23">
        <f t="shared" si="273"/>
        <v>0</v>
      </c>
      <c r="P522" s="24">
        <f t="shared" si="273"/>
        <v>0</v>
      </c>
      <c r="Q522" s="24">
        <f t="shared" si="273"/>
        <v>0</v>
      </c>
    </row>
    <row r="523" spans="1:17" ht="13.6" hidden="1" x14ac:dyDescent="0.25">
      <c r="A523" s="106" t="s">
        <v>287</v>
      </c>
      <c r="B523" s="26">
        <v>700</v>
      </c>
      <c r="C523" s="27" t="s">
        <v>112</v>
      </c>
      <c r="D523" s="27" t="s">
        <v>181</v>
      </c>
      <c r="E523" s="54" t="s">
        <v>32</v>
      </c>
      <c r="F523" s="30" t="s">
        <v>288</v>
      </c>
      <c r="G523" s="27" t="s">
        <v>112</v>
      </c>
      <c r="H523" s="27" t="s">
        <v>181</v>
      </c>
      <c r="I523" s="31">
        <f t="shared" si="273"/>
        <v>0</v>
      </c>
      <c r="J523" s="31">
        <f t="shared" si="273"/>
        <v>0</v>
      </c>
      <c r="K523" s="31">
        <f t="shared" si="273"/>
        <v>0</v>
      </c>
      <c r="L523" s="31">
        <f t="shared" si="273"/>
        <v>0</v>
      </c>
      <c r="M523" s="31">
        <f t="shared" si="273"/>
        <v>0</v>
      </c>
      <c r="N523" s="31">
        <f t="shared" si="273"/>
        <v>0</v>
      </c>
      <c r="O523" s="31">
        <f t="shared" si="273"/>
        <v>0</v>
      </c>
      <c r="P523" s="32">
        <f t="shared" si="273"/>
        <v>0</v>
      </c>
      <c r="Q523" s="32">
        <f t="shared" si="273"/>
        <v>0</v>
      </c>
    </row>
    <row r="524" spans="1:17" ht="13.6" hidden="1" x14ac:dyDescent="0.25">
      <c r="A524" s="107" t="s">
        <v>289</v>
      </c>
      <c r="B524" s="26">
        <v>700</v>
      </c>
      <c r="C524" s="27" t="s">
        <v>112</v>
      </c>
      <c r="D524" s="27" t="s">
        <v>181</v>
      </c>
      <c r="E524" s="54" t="s">
        <v>32</v>
      </c>
      <c r="F524" s="30" t="s">
        <v>290</v>
      </c>
      <c r="G524" s="27" t="s">
        <v>112</v>
      </c>
      <c r="H524" s="27" t="s">
        <v>181</v>
      </c>
      <c r="I524" s="31">
        <f>+J524+K524</f>
        <v>0</v>
      </c>
      <c r="J524" s="31"/>
      <c r="K524" s="31"/>
      <c r="L524" s="31">
        <f>+M524+N524</f>
        <v>0</v>
      </c>
      <c r="M524" s="31"/>
      <c r="N524" s="31"/>
      <c r="O524" s="31">
        <f>+P524+Q524</f>
        <v>0</v>
      </c>
      <c r="P524" s="32"/>
      <c r="Q524" s="32"/>
    </row>
    <row r="525" spans="1:17" ht="13.6" hidden="1" x14ac:dyDescent="0.25">
      <c r="A525" s="56" t="s">
        <v>19</v>
      </c>
      <c r="B525" s="53" t="s">
        <v>38</v>
      </c>
      <c r="C525" s="27" t="s">
        <v>112</v>
      </c>
      <c r="D525" s="27" t="s">
        <v>181</v>
      </c>
      <c r="E525" s="26" t="s">
        <v>443</v>
      </c>
      <c r="F525" s="65">
        <v>800</v>
      </c>
      <c r="G525" s="27" t="s">
        <v>112</v>
      </c>
      <c r="H525" s="27" t="s">
        <v>181</v>
      </c>
      <c r="I525" s="31">
        <f t="shared" ref="I525:Q525" si="274">+I526</f>
        <v>0</v>
      </c>
      <c r="J525" s="31">
        <f t="shared" si="274"/>
        <v>0</v>
      </c>
      <c r="K525" s="31">
        <f t="shared" si="274"/>
        <v>0</v>
      </c>
      <c r="L525" s="31">
        <f t="shared" si="274"/>
        <v>0</v>
      </c>
      <c r="M525" s="31">
        <f t="shared" si="274"/>
        <v>0</v>
      </c>
      <c r="N525" s="31">
        <f t="shared" si="274"/>
        <v>0</v>
      </c>
      <c r="O525" s="31">
        <f t="shared" si="274"/>
        <v>0</v>
      </c>
      <c r="P525" s="29">
        <f t="shared" si="274"/>
        <v>0</v>
      </c>
      <c r="Q525" s="29">
        <f t="shared" si="274"/>
        <v>0</v>
      </c>
    </row>
    <row r="526" spans="1:17" ht="13.6" hidden="1" x14ac:dyDescent="0.25">
      <c r="A526" s="25" t="s">
        <v>72</v>
      </c>
      <c r="B526" s="53" t="s">
        <v>38</v>
      </c>
      <c r="C526" s="27" t="s">
        <v>112</v>
      </c>
      <c r="D526" s="27" t="s">
        <v>181</v>
      </c>
      <c r="E526" s="26" t="s">
        <v>443</v>
      </c>
      <c r="F526" s="65">
        <v>850</v>
      </c>
      <c r="G526" s="27" t="s">
        <v>112</v>
      </c>
      <c r="H526" s="27" t="s">
        <v>181</v>
      </c>
      <c r="I526" s="31">
        <f>+J526+K526</f>
        <v>0</v>
      </c>
      <c r="J526" s="31"/>
      <c r="K526" s="31"/>
      <c r="L526" s="31">
        <f>+M526+N526</f>
        <v>0</v>
      </c>
      <c r="M526" s="31"/>
      <c r="N526" s="31"/>
      <c r="O526" s="31">
        <f>+P526+Q526</f>
        <v>0</v>
      </c>
      <c r="P526" s="29"/>
      <c r="Q526" s="29"/>
    </row>
    <row r="527" spans="1:17" ht="38.75" hidden="1" x14ac:dyDescent="0.25">
      <c r="A527" s="38" t="s">
        <v>444</v>
      </c>
      <c r="B527" s="4">
        <v>700</v>
      </c>
      <c r="C527" s="19" t="s">
        <v>112</v>
      </c>
      <c r="D527" s="19" t="s">
        <v>181</v>
      </c>
      <c r="E527" s="51" t="s">
        <v>445</v>
      </c>
      <c r="F527" s="55"/>
      <c r="G527" s="19" t="s">
        <v>112</v>
      </c>
      <c r="H527" s="19" t="s">
        <v>181</v>
      </c>
      <c r="I527" s="23">
        <f t="shared" ref="I527:Q527" si="275">+I528+I530</f>
        <v>0</v>
      </c>
      <c r="J527" s="23">
        <f t="shared" si="275"/>
        <v>0</v>
      </c>
      <c r="K527" s="23">
        <f t="shared" si="275"/>
        <v>0</v>
      </c>
      <c r="L527" s="23">
        <f t="shared" si="275"/>
        <v>0</v>
      </c>
      <c r="M527" s="23">
        <f t="shared" si="275"/>
        <v>0</v>
      </c>
      <c r="N527" s="23">
        <f t="shared" si="275"/>
        <v>0</v>
      </c>
      <c r="O527" s="23">
        <f t="shared" si="275"/>
        <v>0</v>
      </c>
      <c r="P527" s="24">
        <f t="shared" si="275"/>
        <v>0</v>
      </c>
      <c r="Q527" s="24">
        <f t="shared" si="275"/>
        <v>0</v>
      </c>
    </row>
    <row r="528" spans="1:17" ht="13.6" hidden="1" x14ac:dyDescent="0.25">
      <c r="A528" s="106" t="s">
        <v>287</v>
      </c>
      <c r="B528" s="4">
        <v>700</v>
      </c>
      <c r="C528" s="19" t="s">
        <v>112</v>
      </c>
      <c r="D528" s="19" t="s">
        <v>181</v>
      </c>
      <c r="E528" s="54" t="s">
        <v>445</v>
      </c>
      <c r="F528" s="55" t="s">
        <v>288</v>
      </c>
      <c r="G528" s="19" t="s">
        <v>112</v>
      </c>
      <c r="H528" s="19" t="s">
        <v>181</v>
      </c>
      <c r="I528" s="31">
        <f t="shared" ref="I528:Q528" si="276">+I529</f>
        <v>0</v>
      </c>
      <c r="J528" s="31">
        <f t="shared" si="276"/>
        <v>0</v>
      </c>
      <c r="K528" s="31">
        <f t="shared" si="276"/>
        <v>0</v>
      </c>
      <c r="L528" s="31">
        <f t="shared" si="276"/>
        <v>0</v>
      </c>
      <c r="M528" s="31">
        <f t="shared" si="276"/>
        <v>0</v>
      </c>
      <c r="N528" s="31">
        <f t="shared" si="276"/>
        <v>0</v>
      </c>
      <c r="O528" s="31">
        <f t="shared" si="276"/>
        <v>0</v>
      </c>
      <c r="P528" s="29">
        <f t="shared" si="276"/>
        <v>0</v>
      </c>
      <c r="Q528" s="29">
        <f t="shared" si="276"/>
        <v>0</v>
      </c>
    </row>
    <row r="529" spans="1:17" ht="13.6" hidden="1" x14ac:dyDescent="0.25">
      <c r="A529" s="107" t="s">
        <v>289</v>
      </c>
      <c r="B529" s="4">
        <v>700</v>
      </c>
      <c r="C529" s="19" t="s">
        <v>112</v>
      </c>
      <c r="D529" s="19" t="s">
        <v>181</v>
      </c>
      <c r="E529" s="54" t="s">
        <v>445</v>
      </c>
      <c r="F529" s="55" t="s">
        <v>290</v>
      </c>
      <c r="G529" s="19" t="s">
        <v>112</v>
      </c>
      <c r="H529" s="19" t="s">
        <v>181</v>
      </c>
      <c r="I529" s="31">
        <f>+J529+K529</f>
        <v>0</v>
      </c>
      <c r="J529" s="31"/>
      <c r="K529" s="31">
        <f>4350.6-4350.6</f>
        <v>0</v>
      </c>
      <c r="L529" s="31">
        <f>+M529+N529</f>
        <v>0</v>
      </c>
      <c r="M529" s="31"/>
      <c r="N529" s="31">
        <f>4350.6-4350.6</f>
        <v>0</v>
      </c>
      <c r="O529" s="31">
        <f>+P529+Q529</f>
        <v>0</v>
      </c>
      <c r="P529" s="29"/>
      <c r="Q529" s="29">
        <f>4350.6-4350.6</f>
        <v>0</v>
      </c>
    </row>
    <row r="530" spans="1:17" ht="13.6" hidden="1" x14ac:dyDescent="0.25">
      <c r="A530" s="36" t="s">
        <v>46</v>
      </c>
      <c r="B530" s="26">
        <v>700</v>
      </c>
      <c r="C530" s="27" t="s">
        <v>112</v>
      </c>
      <c r="D530" s="27" t="s">
        <v>181</v>
      </c>
      <c r="E530" s="54" t="s">
        <v>445</v>
      </c>
      <c r="F530" s="30" t="s">
        <v>47</v>
      </c>
      <c r="G530" s="27" t="s">
        <v>112</v>
      </c>
      <c r="H530" s="27" t="s">
        <v>181</v>
      </c>
      <c r="I530" s="31">
        <f t="shared" ref="I530:Q530" si="277">+I531</f>
        <v>0</v>
      </c>
      <c r="J530" s="31">
        <f t="shared" si="277"/>
        <v>0</v>
      </c>
      <c r="K530" s="31">
        <f t="shared" si="277"/>
        <v>0</v>
      </c>
      <c r="L530" s="31">
        <f t="shared" si="277"/>
        <v>0</v>
      </c>
      <c r="M530" s="31">
        <f t="shared" si="277"/>
        <v>0</v>
      </c>
      <c r="N530" s="31">
        <f t="shared" si="277"/>
        <v>0</v>
      </c>
      <c r="O530" s="31">
        <f t="shared" si="277"/>
        <v>0</v>
      </c>
      <c r="P530" s="29">
        <f t="shared" si="277"/>
        <v>0</v>
      </c>
      <c r="Q530" s="29">
        <f t="shared" si="277"/>
        <v>0</v>
      </c>
    </row>
    <row r="531" spans="1:17" ht="13.6" hidden="1" x14ac:dyDescent="0.25">
      <c r="A531" s="25" t="s">
        <v>52</v>
      </c>
      <c r="B531" s="26">
        <v>700</v>
      </c>
      <c r="C531" s="27" t="s">
        <v>112</v>
      </c>
      <c r="D531" s="27" t="s">
        <v>181</v>
      </c>
      <c r="E531" s="54" t="s">
        <v>445</v>
      </c>
      <c r="F531" s="30" t="s">
        <v>53</v>
      </c>
      <c r="G531" s="27" t="s">
        <v>112</v>
      </c>
      <c r="H531" s="27" t="s">
        <v>181</v>
      </c>
      <c r="I531" s="31">
        <f>+J531+K531</f>
        <v>0</v>
      </c>
      <c r="J531" s="31"/>
      <c r="K531" s="31"/>
      <c r="L531" s="31">
        <f>+M531+N531</f>
        <v>0</v>
      </c>
      <c r="M531" s="31"/>
      <c r="N531" s="31"/>
      <c r="O531" s="31">
        <f>+P531+Q531</f>
        <v>0</v>
      </c>
      <c r="P531" s="29"/>
      <c r="Q531" s="29"/>
    </row>
    <row r="532" spans="1:17" ht="38.75" hidden="1" x14ac:dyDescent="0.25">
      <c r="A532" s="38" t="s">
        <v>446</v>
      </c>
      <c r="B532" s="4">
        <v>700</v>
      </c>
      <c r="C532" s="19" t="s">
        <v>112</v>
      </c>
      <c r="D532" s="19" t="s">
        <v>181</v>
      </c>
      <c r="E532" s="51" t="s">
        <v>447</v>
      </c>
      <c r="F532" s="55"/>
      <c r="G532" s="19" t="s">
        <v>112</v>
      </c>
      <c r="H532" s="19" t="s">
        <v>181</v>
      </c>
      <c r="I532" s="23">
        <f t="shared" ref="I532:Q533" si="278">+I533</f>
        <v>0</v>
      </c>
      <c r="J532" s="23">
        <f t="shared" si="278"/>
        <v>0</v>
      </c>
      <c r="K532" s="23">
        <f t="shared" si="278"/>
        <v>0</v>
      </c>
      <c r="L532" s="23">
        <f t="shared" si="278"/>
        <v>0</v>
      </c>
      <c r="M532" s="23">
        <f t="shared" si="278"/>
        <v>0</v>
      </c>
      <c r="N532" s="23">
        <f t="shared" si="278"/>
        <v>0</v>
      </c>
      <c r="O532" s="23">
        <f t="shared" si="278"/>
        <v>0</v>
      </c>
      <c r="P532" s="21">
        <f t="shared" si="278"/>
        <v>0</v>
      </c>
      <c r="Q532" s="21">
        <f t="shared" si="278"/>
        <v>0</v>
      </c>
    </row>
    <row r="533" spans="1:17" ht="13.6" hidden="1" x14ac:dyDescent="0.25">
      <c r="A533" s="106" t="s">
        <v>287</v>
      </c>
      <c r="B533" s="4">
        <v>700</v>
      </c>
      <c r="C533" s="19" t="s">
        <v>112</v>
      </c>
      <c r="D533" s="19" t="s">
        <v>181</v>
      </c>
      <c r="E533" s="54" t="s">
        <v>447</v>
      </c>
      <c r="F533" s="55" t="s">
        <v>288</v>
      </c>
      <c r="G533" s="19" t="s">
        <v>112</v>
      </c>
      <c r="H533" s="19" t="s">
        <v>181</v>
      </c>
      <c r="I533" s="31">
        <f t="shared" si="278"/>
        <v>0</v>
      </c>
      <c r="J533" s="31">
        <f t="shared" si="278"/>
        <v>0</v>
      </c>
      <c r="K533" s="31">
        <f t="shared" si="278"/>
        <v>0</v>
      </c>
      <c r="L533" s="31">
        <f t="shared" si="278"/>
        <v>0</v>
      </c>
      <c r="M533" s="31">
        <f t="shared" si="278"/>
        <v>0</v>
      </c>
      <c r="N533" s="31">
        <f t="shared" si="278"/>
        <v>0</v>
      </c>
      <c r="O533" s="31">
        <f t="shared" si="278"/>
        <v>0</v>
      </c>
      <c r="P533" s="29">
        <f t="shared" si="278"/>
        <v>0</v>
      </c>
      <c r="Q533" s="29">
        <f t="shared" si="278"/>
        <v>0</v>
      </c>
    </row>
    <row r="534" spans="1:17" ht="13.6" hidden="1" x14ac:dyDescent="0.25">
      <c r="A534" s="107" t="s">
        <v>289</v>
      </c>
      <c r="B534" s="4">
        <v>700</v>
      </c>
      <c r="C534" s="19" t="s">
        <v>112</v>
      </c>
      <c r="D534" s="19" t="s">
        <v>181</v>
      </c>
      <c r="E534" s="54" t="s">
        <v>447</v>
      </c>
      <c r="F534" s="55" t="s">
        <v>290</v>
      </c>
      <c r="G534" s="19" t="s">
        <v>112</v>
      </c>
      <c r="H534" s="19" t="s">
        <v>181</v>
      </c>
      <c r="I534" s="31">
        <f t="shared" ref="I534:I535" si="279">+J534+K534</f>
        <v>0</v>
      </c>
      <c r="J534" s="31"/>
      <c r="K534" s="31"/>
      <c r="L534" s="31">
        <f t="shared" ref="L534:L535" si="280">+M534+N534</f>
        <v>0</v>
      </c>
      <c r="M534" s="31">
        <f>767.8-767.8</f>
        <v>0</v>
      </c>
      <c r="N534" s="31"/>
      <c r="O534" s="31">
        <f t="shared" ref="O534:O535" si="281">+P534+Q534</f>
        <v>0</v>
      </c>
      <c r="P534" s="29">
        <f>767.8-767.8</f>
        <v>0</v>
      </c>
      <c r="Q534" s="29"/>
    </row>
    <row r="535" spans="1:17" ht="27.2" x14ac:dyDescent="0.25">
      <c r="A535" s="25" t="s">
        <v>21</v>
      </c>
      <c r="B535" s="26">
        <v>700</v>
      </c>
      <c r="C535" s="27" t="s">
        <v>112</v>
      </c>
      <c r="D535" s="27" t="s">
        <v>181</v>
      </c>
      <c r="E535" s="26" t="s">
        <v>419</v>
      </c>
      <c r="F535" s="55" t="s">
        <v>22</v>
      </c>
      <c r="G535" s="27" t="s">
        <v>112</v>
      </c>
      <c r="H535" s="27" t="s">
        <v>181</v>
      </c>
      <c r="I535" s="31">
        <f t="shared" si="279"/>
        <v>2446.6821500000001</v>
      </c>
      <c r="J535" s="31">
        <v>2446.6821500000001</v>
      </c>
      <c r="K535" s="31"/>
      <c r="L535" s="31">
        <f t="shared" si="280"/>
        <v>3582.84431</v>
      </c>
      <c r="M535" s="31">
        <v>3582.84431</v>
      </c>
      <c r="N535" s="31"/>
      <c r="O535" s="31">
        <f t="shared" si="281"/>
        <v>3582.84431</v>
      </c>
      <c r="P535" s="29">
        <v>3582.84431</v>
      </c>
      <c r="Q535" s="29"/>
    </row>
    <row r="536" spans="1:17" ht="26.5" customHeight="1" x14ac:dyDescent="0.2">
      <c r="A536" s="18" t="s">
        <v>448</v>
      </c>
      <c r="B536" s="4">
        <v>700</v>
      </c>
      <c r="C536" s="19" t="s">
        <v>112</v>
      </c>
      <c r="D536" s="19" t="s">
        <v>181</v>
      </c>
      <c r="E536" s="51" t="s">
        <v>449</v>
      </c>
      <c r="F536" s="22"/>
      <c r="G536" s="19"/>
      <c r="H536" s="19"/>
      <c r="I536" s="23">
        <f>+I537+I540</f>
        <v>15009.91577</v>
      </c>
      <c r="J536" s="23">
        <f t="shared" ref="J536:Q536" si="282">+J537+J540</f>
        <v>390.25781000000001</v>
      </c>
      <c r="K536" s="23">
        <f t="shared" si="282"/>
        <v>14619.65796</v>
      </c>
      <c r="L536" s="23">
        <f t="shared" si="282"/>
        <v>26197.666830000002</v>
      </c>
      <c r="M536" s="23">
        <f t="shared" si="282"/>
        <v>681.13933999999995</v>
      </c>
      <c r="N536" s="23">
        <f t="shared" si="282"/>
        <v>25516.52749</v>
      </c>
      <c r="O536" s="23">
        <f t="shared" si="282"/>
        <v>26197.666830000002</v>
      </c>
      <c r="P536" s="23">
        <f t="shared" si="282"/>
        <v>681.13933999999995</v>
      </c>
      <c r="Q536" s="23">
        <f t="shared" si="282"/>
        <v>25516.52749</v>
      </c>
    </row>
    <row r="537" spans="1:17" x14ac:dyDescent="0.2">
      <c r="A537" s="105" t="s">
        <v>450</v>
      </c>
      <c r="B537" s="4">
        <v>700</v>
      </c>
      <c r="C537" s="19" t="s">
        <v>112</v>
      </c>
      <c r="D537" s="19" t="s">
        <v>181</v>
      </c>
      <c r="E537" s="51" t="s">
        <v>451</v>
      </c>
      <c r="F537" s="22"/>
      <c r="G537" s="19"/>
      <c r="H537" s="19"/>
      <c r="I537" s="23">
        <f t="shared" ref="I537:Q537" si="283">I538</f>
        <v>14619.65796</v>
      </c>
      <c r="J537" s="23">
        <f t="shared" si="283"/>
        <v>0</v>
      </c>
      <c r="K537" s="23">
        <f t="shared" si="283"/>
        <v>14619.65796</v>
      </c>
      <c r="L537" s="23">
        <f t="shared" si="283"/>
        <v>25516.52749</v>
      </c>
      <c r="M537" s="23">
        <f t="shared" si="283"/>
        <v>0</v>
      </c>
      <c r="N537" s="23">
        <f t="shared" si="283"/>
        <v>25516.52749</v>
      </c>
      <c r="O537" s="23">
        <f t="shared" si="283"/>
        <v>25516.52749</v>
      </c>
      <c r="P537" s="24">
        <f t="shared" si="283"/>
        <v>0</v>
      </c>
      <c r="Q537" s="24">
        <f t="shared" si="283"/>
        <v>25516.52749</v>
      </c>
    </row>
    <row r="538" spans="1:17" ht="13.6" x14ac:dyDescent="0.25">
      <c r="A538" s="25" t="s">
        <v>25</v>
      </c>
      <c r="B538" s="26">
        <v>700</v>
      </c>
      <c r="C538" s="27" t="s">
        <v>112</v>
      </c>
      <c r="D538" s="27" t="s">
        <v>181</v>
      </c>
      <c r="E538" s="54" t="s">
        <v>451</v>
      </c>
      <c r="F538" s="30" t="s">
        <v>26</v>
      </c>
      <c r="G538" s="27"/>
      <c r="H538" s="27"/>
      <c r="I538" s="31">
        <f t="shared" ref="I538:Q538" si="284">+I539</f>
        <v>14619.65796</v>
      </c>
      <c r="J538" s="31">
        <f t="shared" si="284"/>
        <v>0</v>
      </c>
      <c r="K538" s="31">
        <f t="shared" si="284"/>
        <v>14619.65796</v>
      </c>
      <c r="L538" s="31">
        <f t="shared" si="284"/>
        <v>25516.52749</v>
      </c>
      <c r="M538" s="31">
        <f t="shared" si="284"/>
        <v>0</v>
      </c>
      <c r="N538" s="31">
        <f t="shared" si="284"/>
        <v>25516.52749</v>
      </c>
      <c r="O538" s="31">
        <f t="shared" si="284"/>
        <v>25516.52749</v>
      </c>
      <c r="P538" s="32">
        <f t="shared" si="284"/>
        <v>0</v>
      </c>
      <c r="Q538" s="32">
        <f t="shared" si="284"/>
        <v>25516.52749</v>
      </c>
    </row>
    <row r="539" spans="1:17" ht="13.6" x14ac:dyDescent="0.25">
      <c r="A539" s="25" t="s">
        <v>45</v>
      </c>
      <c r="B539" s="26">
        <v>700</v>
      </c>
      <c r="C539" s="27" t="s">
        <v>112</v>
      </c>
      <c r="D539" s="27" t="s">
        <v>181</v>
      </c>
      <c r="E539" s="54" t="s">
        <v>451</v>
      </c>
      <c r="F539" s="30" t="s">
        <v>28</v>
      </c>
      <c r="G539" s="27" t="s">
        <v>112</v>
      </c>
      <c r="H539" s="27" t="s">
        <v>181</v>
      </c>
      <c r="I539" s="31">
        <f>+J539+K539</f>
        <v>14619.65796</v>
      </c>
      <c r="J539" s="31"/>
      <c r="K539" s="31">
        <v>14619.65796</v>
      </c>
      <c r="L539" s="31">
        <f>+M539+N539</f>
        <v>25516.52749</v>
      </c>
      <c r="M539" s="31"/>
      <c r="N539" s="31">
        <v>25516.52749</v>
      </c>
      <c r="O539" s="31">
        <f>+P539+Q539</f>
        <v>25516.52749</v>
      </c>
      <c r="P539" s="32"/>
      <c r="Q539" s="32">
        <v>25516.52749</v>
      </c>
    </row>
    <row r="540" spans="1:17" ht="13.6" x14ac:dyDescent="0.2">
      <c r="A540" s="25" t="s">
        <v>19</v>
      </c>
      <c r="B540" s="4">
        <v>700</v>
      </c>
      <c r="C540" s="19" t="s">
        <v>112</v>
      </c>
      <c r="D540" s="19" t="s">
        <v>181</v>
      </c>
      <c r="E540" s="51" t="s">
        <v>452</v>
      </c>
      <c r="F540" s="22"/>
      <c r="G540" s="19"/>
      <c r="H540" s="19"/>
      <c r="I540" s="23">
        <f>+I556</f>
        <v>390.25781000000001</v>
      </c>
      <c r="J540" s="23">
        <f t="shared" ref="J540:Q540" si="285">+J556</f>
        <v>390.25781000000001</v>
      </c>
      <c r="K540" s="23">
        <f t="shared" si="285"/>
        <v>0</v>
      </c>
      <c r="L540" s="23">
        <f t="shared" si="285"/>
        <v>681.13933999999995</v>
      </c>
      <c r="M540" s="23">
        <f t="shared" si="285"/>
        <v>681.13933999999995</v>
      </c>
      <c r="N540" s="23">
        <f t="shared" si="285"/>
        <v>0</v>
      </c>
      <c r="O540" s="23">
        <f t="shared" si="285"/>
        <v>681.13933999999995</v>
      </c>
      <c r="P540" s="23">
        <f t="shared" si="285"/>
        <v>681.13933999999995</v>
      </c>
      <c r="Q540" s="23">
        <f t="shared" si="285"/>
        <v>0</v>
      </c>
    </row>
    <row r="541" spans="1:17" ht="25.85" hidden="1" x14ac:dyDescent="0.2">
      <c r="A541" s="105" t="s">
        <v>453</v>
      </c>
      <c r="B541" s="4">
        <v>700</v>
      </c>
      <c r="C541" s="19" t="s">
        <v>112</v>
      </c>
      <c r="D541" s="19" t="s">
        <v>141</v>
      </c>
      <c r="E541" s="21" t="s">
        <v>454</v>
      </c>
      <c r="F541" s="57"/>
      <c r="G541" s="19"/>
      <c r="H541" s="19"/>
      <c r="I541" s="23">
        <f t="shared" ref="I541:Q541" si="286">+I542+I545+I548</f>
        <v>0</v>
      </c>
      <c r="J541" s="23">
        <f t="shared" si="286"/>
        <v>0</v>
      </c>
      <c r="K541" s="23">
        <f t="shared" si="286"/>
        <v>0</v>
      </c>
      <c r="L541" s="23">
        <f t="shared" si="286"/>
        <v>0</v>
      </c>
      <c r="M541" s="23">
        <f t="shared" si="286"/>
        <v>0</v>
      </c>
      <c r="N541" s="23">
        <f t="shared" si="286"/>
        <v>0</v>
      </c>
      <c r="O541" s="23">
        <f t="shared" si="286"/>
        <v>0</v>
      </c>
      <c r="P541" s="24">
        <f t="shared" si="286"/>
        <v>0</v>
      </c>
      <c r="Q541" s="24">
        <f t="shared" si="286"/>
        <v>0</v>
      </c>
    </row>
    <row r="542" spans="1:17" ht="25.85" hidden="1" x14ac:dyDescent="0.2">
      <c r="A542" s="105" t="s">
        <v>455</v>
      </c>
      <c r="B542" s="4">
        <v>700</v>
      </c>
      <c r="C542" s="19" t="s">
        <v>112</v>
      </c>
      <c r="D542" s="19" t="s">
        <v>141</v>
      </c>
      <c r="E542" s="21" t="s">
        <v>456</v>
      </c>
      <c r="F542" s="57"/>
      <c r="G542" s="19"/>
      <c r="H542" s="19"/>
      <c r="I542" s="23">
        <f t="shared" ref="I542:Q543" si="287">+I543</f>
        <v>0</v>
      </c>
      <c r="J542" s="23">
        <f t="shared" si="287"/>
        <v>0</v>
      </c>
      <c r="K542" s="23">
        <f t="shared" si="287"/>
        <v>0</v>
      </c>
      <c r="L542" s="23">
        <f t="shared" si="287"/>
        <v>0</v>
      </c>
      <c r="M542" s="23">
        <f t="shared" si="287"/>
        <v>0</v>
      </c>
      <c r="N542" s="23">
        <f t="shared" si="287"/>
        <v>0</v>
      </c>
      <c r="O542" s="23">
        <f t="shared" si="287"/>
        <v>0</v>
      </c>
      <c r="P542" s="24">
        <f t="shared" si="287"/>
        <v>0</v>
      </c>
      <c r="Q542" s="24">
        <f t="shared" si="287"/>
        <v>0</v>
      </c>
    </row>
    <row r="543" spans="1:17" ht="13.6" hidden="1" x14ac:dyDescent="0.25">
      <c r="A543" s="25" t="s">
        <v>25</v>
      </c>
      <c r="B543" s="26">
        <v>700</v>
      </c>
      <c r="C543" s="27" t="s">
        <v>112</v>
      </c>
      <c r="D543" s="27" t="s">
        <v>141</v>
      </c>
      <c r="E543" s="29" t="s">
        <v>456</v>
      </c>
      <c r="F543" s="55" t="s">
        <v>26</v>
      </c>
      <c r="G543" s="27"/>
      <c r="H543" s="27"/>
      <c r="I543" s="31">
        <f t="shared" si="287"/>
        <v>0</v>
      </c>
      <c r="J543" s="31">
        <f t="shared" si="287"/>
        <v>0</v>
      </c>
      <c r="K543" s="31">
        <f t="shared" si="287"/>
        <v>0</v>
      </c>
      <c r="L543" s="31">
        <f t="shared" si="287"/>
        <v>0</v>
      </c>
      <c r="M543" s="31">
        <f t="shared" si="287"/>
        <v>0</v>
      </c>
      <c r="N543" s="31">
        <f t="shared" si="287"/>
        <v>0</v>
      </c>
      <c r="O543" s="31">
        <f t="shared" si="287"/>
        <v>0</v>
      </c>
      <c r="P543" s="32">
        <f t="shared" si="287"/>
        <v>0</v>
      </c>
      <c r="Q543" s="32">
        <f t="shared" si="287"/>
        <v>0</v>
      </c>
    </row>
    <row r="544" spans="1:17" ht="13.6" hidden="1" x14ac:dyDescent="0.25">
      <c r="A544" s="25" t="s">
        <v>45</v>
      </c>
      <c r="B544" s="26">
        <v>700</v>
      </c>
      <c r="C544" s="27" t="s">
        <v>112</v>
      </c>
      <c r="D544" s="27" t="s">
        <v>141</v>
      </c>
      <c r="E544" s="29" t="s">
        <v>456</v>
      </c>
      <c r="F544" s="55" t="s">
        <v>28</v>
      </c>
      <c r="G544" s="27"/>
      <c r="H544" s="27"/>
      <c r="I544" s="31">
        <f>+J544+K544</f>
        <v>0</v>
      </c>
      <c r="J544" s="31"/>
      <c r="K544" s="31"/>
      <c r="L544" s="31">
        <f>+M544+N544</f>
        <v>0</v>
      </c>
      <c r="M544" s="31"/>
      <c r="N544" s="31"/>
      <c r="O544" s="31">
        <f>+P544+Q544</f>
        <v>0</v>
      </c>
      <c r="P544" s="29"/>
      <c r="Q544" s="29"/>
    </row>
    <row r="545" spans="1:17" ht="30.75" hidden="1" customHeight="1" x14ac:dyDescent="0.2">
      <c r="A545" s="18" t="s">
        <v>457</v>
      </c>
      <c r="B545" s="4">
        <v>700</v>
      </c>
      <c r="C545" s="19" t="s">
        <v>112</v>
      </c>
      <c r="D545" s="19" t="s">
        <v>141</v>
      </c>
      <c r="E545" s="21" t="s">
        <v>458</v>
      </c>
      <c r="F545" s="57"/>
      <c r="G545" s="19"/>
      <c r="H545" s="19"/>
      <c r="I545" s="23">
        <f t="shared" ref="I545:Q546" si="288">+I546</f>
        <v>0</v>
      </c>
      <c r="J545" s="23">
        <f t="shared" si="288"/>
        <v>0</v>
      </c>
      <c r="K545" s="23">
        <f t="shared" si="288"/>
        <v>0</v>
      </c>
      <c r="L545" s="23">
        <f t="shared" si="288"/>
        <v>0</v>
      </c>
      <c r="M545" s="23">
        <f t="shared" si="288"/>
        <v>0</v>
      </c>
      <c r="N545" s="23">
        <f t="shared" si="288"/>
        <v>0</v>
      </c>
      <c r="O545" s="23">
        <f t="shared" si="288"/>
        <v>0</v>
      </c>
      <c r="P545" s="24">
        <f t="shared" si="288"/>
        <v>0</v>
      </c>
      <c r="Q545" s="24">
        <f t="shared" si="288"/>
        <v>0</v>
      </c>
    </row>
    <row r="546" spans="1:17" ht="13.6" hidden="1" x14ac:dyDescent="0.25">
      <c r="A546" s="106" t="s">
        <v>287</v>
      </c>
      <c r="B546" s="26">
        <v>700</v>
      </c>
      <c r="C546" s="27" t="s">
        <v>112</v>
      </c>
      <c r="D546" s="27" t="s">
        <v>141</v>
      </c>
      <c r="E546" s="29" t="s">
        <v>458</v>
      </c>
      <c r="F546" s="55" t="s">
        <v>288</v>
      </c>
      <c r="G546" s="27"/>
      <c r="H546" s="27"/>
      <c r="I546" s="31">
        <f t="shared" si="288"/>
        <v>0</v>
      </c>
      <c r="J546" s="31">
        <f t="shared" si="288"/>
        <v>0</v>
      </c>
      <c r="K546" s="31">
        <f t="shared" si="288"/>
        <v>0</v>
      </c>
      <c r="L546" s="31">
        <f t="shared" si="288"/>
        <v>0</v>
      </c>
      <c r="M546" s="31">
        <f t="shared" si="288"/>
        <v>0</v>
      </c>
      <c r="N546" s="31">
        <f t="shared" si="288"/>
        <v>0</v>
      </c>
      <c r="O546" s="31">
        <f t="shared" si="288"/>
        <v>0</v>
      </c>
      <c r="P546" s="32">
        <f t="shared" si="288"/>
        <v>0</v>
      </c>
      <c r="Q546" s="32">
        <f t="shared" si="288"/>
        <v>0</v>
      </c>
    </row>
    <row r="547" spans="1:17" ht="13.6" hidden="1" x14ac:dyDescent="0.25">
      <c r="A547" s="107" t="s">
        <v>289</v>
      </c>
      <c r="B547" s="26">
        <v>700</v>
      </c>
      <c r="C547" s="27" t="s">
        <v>112</v>
      </c>
      <c r="D547" s="27" t="s">
        <v>141</v>
      </c>
      <c r="E547" s="29" t="s">
        <v>458</v>
      </c>
      <c r="F547" s="55" t="s">
        <v>290</v>
      </c>
      <c r="G547" s="27"/>
      <c r="H547" s="27"/>
      <c r="I547" s="31">
        <f>+J547+K547</f>
        <v>0</v>
      </c>
      <c r="J547" s="31"/>
      <c r="K547" s="31"/>
      <c r="L547" s="31">
        <f>+M547+N547</f>
        <v>0</v>
      </c>
      <c r="M547" s="31"/>
      <c r="N547" s="31"/>
      <c r="O547" s="31">
        <f>+P547+Q547</f>
        <v>0</v>
      </c>
      <c r="P547" s="29"/>
      <c r="Q547" s="29"/>
    </row>
    <row r="548" spans="1:17" ht="25.85" hidden="1" x14ac:dyDescent="0.2">
      <c r="A548" s="18" t="s">
        <v>459</v>
      </c>
      <c r="B548" s="4">
        <v>700</v>
      </c>
      <c r="C548" s="19" t="s">
        <v>112</v>
      </c>
      <c r="D548" s="19" t="s">
        <v>141</v>
      </c>
      <c r="E548" s="21" t="s">
        <v>460</v>
      </c>
      <c r="F548" s="57"/>
      <c r="G548" s="19"/>
      <c r="H548" s="19"/>
      <c r="I548" s="23">
        <f t="shared" ref="I548:Q549" si="289">+I549</f>
        <v>0</v>
      </c>
      <c r="J548" s="23">
        <f t="shared" si="289"/>
        <v>0</v>
      </c>
      <c r="K548" s="23">
        <f t="shared" si="289"/>
        <v>0</v>
      </c>
      <c r="L548" s="23">
        <f t="shared" si="289"/>
        <v>0</v>
      </c>
      <c r="M548" s="23">
        <f t="shared" si="289"/>
        <v>0</v>
      </c>
      <c r="N548" s="23">
        <f t="shared" si="289"/>
        <v>0</v>
      </c>
      <c r="O548" s="23">
        <f t="shared" si="289"/>
        <v>0</v>
      </c>
      <c r="P548" s="24">
        <f t="shared" si="289"/>
        <v>0</v>
      </c>
      <c r="Q548" s="24">
        <f t="shared" si="289"/>
        <v>0</v>
      </c>
    </row>
    <row r="549" spans="1:17" ht="13.6" hidden="1" x14ac:dyDescent="0.25">
      <c r="A549" s="106" t="s">
        <v>287</v>
      </c>
      <c r="B549" s="26">
        <v>700</v>
      </c>
      <c r="C549" s="27" t="s">
        <v>112</v>
      </c>
      <c r="D549" s="27" t="s">
        <v>141</v>
      </c>
      <c r="E549" s="29" t="s">
        <v>460</v>
      </c>
      <c r="F549" s="55" t="s">
        <v>288</v>
      </c>
      <c r="G549" s="27"/>
      <c r="H549" s="27"/>
      <c r="I549" s="31">
        <f t="shared" si="289"/>
        <v>0</v>
      </c>
      <c r="J549" s="31">
        <f t="shared" si="289"/>
        <v>0</v>
      </c>
      <c r="K549" s="31">
        <f t="shared" si="289"/>
        <v>0</v>
      </c>
      <c r="L549" s="31">
        <f t="shared" si="289"/>
        <v>0</v>
      </c>
      <c r="M549" s="31">
        <f t="shared" si="289"/>
        <v>0</v>
      </c>
      <c r="N549" s="31">
        <f t="shared" si="289"/>
        <v>0</v>
      </c>
      <c r="O549" s="31">
        <f t="shared" si="289"/>
        <v>0</v>
      </c>
      <c r="P549" s="32">
        <f t="shared" si="289"/>
        <v>0</v>
      </c>
      <c r="Q549" s="32">
        <f t="shared" si="289"/>
        <v>0</v>
      </c>
    </row>
    <row r="550" spans="1:17" ht="13.6" hidden="1" x14ac:dyDescent="0.25">
      <c r="A550" s="107" t="s">
        <v>289</v>
      </c>
      <c r="B550" s="26">
        <v>700</v>
      </c>
      <c r="C550" s="27" t="s">
        <v>112</v>
      </c>
      <c r="D550" s="27" t="s">
        <v>141</v>
      </c>
      <c r="E550" s="29" t="s">
        <v>460</v>
      </c>
      <c r="F550" s="55" t="s">
        <v>290</v>
      </c>
      <c r="G550" s="27"/>
      <c r="H550" s="27"/>
      <c r="I550" s="31">
        <f>+J550+K550</f>
        <v>0</v>
      </c>
      <c r="J550" s="31"/>
      <c r="K550" s="31"/>
      <c r="L550" s="31">
        <f>+M550+N550</f>
        <v>0</v>
      </c>
      <c r="M550" s="31"/>
      <c r="N550" s="31"/>
      <c r="O550" s="31">
        <f>+P550+Q550</f>
        <v>0</v>
      </c>
      <c r="P550" s="29"/>
      <c r="Q550" s="29"/>
    </row>
    <row r="551" spans="1:17" ht="25.85" hidden="1" x14ac:dyDescent="0.2">
      <c r="A551" s="114" t="s">
        <v>461</v>
      </c>
      <c r="B551" s="4">
        <v>700</v>
      </c>
      <c r="C551" s="19" t="s">
        <v>112</v>
      </c>
      <c r="D551" s="19" t="s">
        <v>141</v>
      </c>
      <c r="E551" s="21" t="s">
        <v>462</v>
      </c>
      <c r="F551" s="57"/>
      <c r="G551" s="19"/>
      <c r="H551" s="19"/>
      <c r="I551" s="23">
        <f t="shared" ref="I551:Q554" si="290">+I552</f>
        <v>0</v>
      </c>
      <c r="J551" s="23">
        <f t="shared" si="290"/>
        <v>0</v>
      </c>
      <c r="K551" s="23">
        <f t="shared" si="290"/>
        <v>0</v>
      </c>
      <c r="L551" s="23">
        <f t="shared" si="290"/>
        <v>0</v>
      </c>
      <c r="M551" s="23">
        <f t="shared" si="290"/>
        <v>0</v>
      </c>
      <c r="N551" s="23">
        <f t="shared" si="290"/>
        <v>0</v>
      </c>
      <c r="O551" s="23">
        <f t="shared" si="290"/>
        <v>0</v>
      </c>
      <c r="P551" s="24">
        <f t="shared" si="290"/>
        <v>0</v>
      </c>
      <c r="Q551" s="24">
        <f t="shared" si="290"/>
        <v>0</v>
      </c>
    </row>
    <row r="552" spans="1:17" ht="25.85" hidden="1" x14ac:dyDescent="0.2">
      <c r="A552" s="114" t="s">
        <v>463</v>
      </c>
      <c r="B552" s="4">
        <v>700</v>
      </c>
      <c r="C552" s="19" t="s">
        <v>112</v>
      </c>
      <c r="D552" s="19" t="s">
        <v>141</v>
      </c>
      <c r="E552" s="21" t="s">
        <v>464</v>
      </c>
      <c r="F552" s="57"/>
      <c r="G552" s="19"/>
      <c r="H552" s="19"/>
      <c r="I552" s="23">
        <f t="shared" si="290"/>
        <v>0</v>
      </c>
      <c r="J552" s="23">
        <f t="shared" si="290"/>
        <v>0</v>
      </c>
      <c r="K552" s="23">
        <f t="shared" si="290"/>
        <v>0</v>
      </c>
      <c r="L552" s="23">
        <f t="shared" si="290"/>
        <v>0</v>
      </c>
      <c r="M552" s="23">
        <f t="shared" si="290"/>
        <v>0</v>
      </c>
      <c r="N552" s="23">
        <f t="shared" si="290"/>
        <v>0</v>
      </c>
      <c r="O552" s="23">
        <f t="shared" si="290"/>
        <v>0</v>
      </c>
      <c r="P552" s="24">
        <f t="shared" si="290"/>
        <v>0</v>
      </c>
      <c r="Q552" s="24">
        <f t="shared" si="290"/>
        <v>0</v>
      </c>
    </row>
    <row r="553" spans="1:17" ht="25.85" hidden="1" x14ac:dyDescent="0.2">
      <c r="A553" s="114" t="s">
        <v>465</v>
      </c>
      <c r="B553" s="4">
        <v>700</v>
      </c>
      <c r="C553" s="19" t="s">
        <v>112</v>
      </c>
      <c r="D553" s="19" t="s">
        <v>141</v>
      </c>
      <c r="E553" s="21" t="s">
        <v>466</v>
      </c>
      <c r="F553" s="57"/>
      <c r="G553" s="19"/>
      <c r="H553" s="19"/>
      <c r="I553" s="23">
        <f t="shared" si="290"/>
        <v>0</v>
      </c>
      <c r="J553" s="23">
        <f t="shared" si="290"/>
        <v>0</v>
      </c>
      <c r="K553" s="23">
        <f t="shared" si="290"/>
        <v>0</v>
      </c>
      <c r="L553" s="23">
        <f t="shared" si="290"/>
        <v>0</v>
      </c>
      <c r="M553" s="23">
        <f t="shared" si="290"/>
        <v>0</v>
      </c>
      <c r="N553" s="23">
        <f t="shared" si="290"/>
        <v>0</v>
      </c>
      <c r="O553" s="23">
        <f t="shared" si="290"/>
        <v>0</v>
      </c>
      <c r="P553" s="24">
        <f t="shared" si="290"/>
        <v>0</v>
      </c>
      <c r="Q553" s="24">
        <f t="shared" si="290"/>
        <v>0</v>
      </c>
    </row>
    <row r="554" spans="1:17" ht="13.6" hidden="1" x14ac:dyDescent="0.25">
      <c r="A554" s="25" t="s">
        <v>25</v>
      </c>
      <c r="B554" s="26">
        <v>700</v>
      </c>
      <c r="C554" s="27" t="s">
        <v>112</v>
      </c>
      <c r="D554" s="27" t="s">
        <v>141</v>
      </c>
      <c r="E554" s="29" t="s">
        <v>466</v>
      </c>
      <c r="F554" s="55" t="s">
        <v>26</v>
      </c>
      <c r="G554" s="27"/>
      <c r="H554" s="27"/>
      <c r="I554" s="31">
        <f t="shared" si="290"/>
        <v>0</v>
      </c>
      <c r="J554" s="31">
        <f t="shared" si="290"/>
        <v>0</v>
      </c>
      <c r="K554" s="31">
        <f t="shared" si="290"/>
        <v>0</v>
      </c>
      <c r="L554" s="31">
        <f t="shared" si="290"/>
        <v>0</v>
      </c>
      <c r="M554" s="31">
        <f t="shared" si="290"/>
        <v>0</v>
      </c>
      <c r="N554" s="31">
        <f t="shared" si="290"/>
        <v>0</v>
      </c>
      <c r="O554" s="31">
        <f t="shared" si="290"/>
        <v>0</v>
      </c>
      <c r="P554" s="32">
        <f t="shared" si="290"/>
        <v>0</v>
      </c>
      <c r="Q554" s="32">
        <f t="shared" si="290"/>
        <v>0</v>
      </c>
    </row>
    <row r="555" spans="1:17" ht="13.6" hidden="1" x14ac:dyDescent="0.25">
      <c r="A555" s="25" t="s">
        <v>45</v>
      </c>
      <c r="B555" s="26">
        <v>700</v>
      </c>
      <c r="C555" s="27" t="s">
        <v>112</v>
      </c>
      <c r="D555" s="27" t="s">
        <v>141</v>
      </c>
      <c r="E555" s="29" t="s">
        <v>466</v>
      </c>
      <c r="F555" s="55" t="s">
        <v>28</v>
      </c>
      <c r="G555" s="27"/>
      <c r="H555" s="27"/>
      <c r="I555" s="31">
        <f>+J555+K555</f>
        <v>0</v>
      </c>
      <c r="J555" s="31"/>
      <c r="K555" s="31"/>
      <c r="L555" s="31">
        <f>+M555+N555</f>
        <v>0</v>
      </c>
      <c r="M555" s="31"/>
      <c r="N555" s="31"/>
      <c r="O555" s="31">
        <f>+P555+Q555</f>
        <v>0</v>
      </c>
      <c r="P555" s="29"/>
      <c r="Q555" s="29"/>
    </row>
    <row r="556" spans="1:17" ht="13.6" x14ac:dyDescent="0.25">
      <c r="A556" s="25" t="s">
        <v>25</v>
      </c>
      <c r="B556" s="26">
        <v>700</v>
      </c>
      <c r="C556" s="27" t="s">
        <v>112</v>
      </c>
      <c r="D556" s="27" t="s">
        <v>181</v>
      </c>
      <c r="E556" s="54" t="s">
        <v>452</v>
      </c>
      <c r="F556" s="30" t="s">
        <v>26</v>
      </c>
      <c r="G556" s="27"/>
      <c r="H556" s="27"/>
      <c r="I556" s="31">
        <f t="shared" ref="I556:Q556" si="291">+I557</f>
        <v>390.25781000000001</v>
      </c>
      <c r="J556" s="31">
        <f t="shared" si="291"/>
        <v>390.25781000000001</v>
      </c>
      <c r="K556" s="31">
        <f t="shared" si="291"/>
        <v>0</v>
      </c>
      <c r="L556" s="31">
        <f t="shared" si="291"/>
        <v>681.13933999999995</v>
      </c>
      <c r="M556" s="31">
        <f t="shared" si="291"/>
        <v>681.13933999999995</v>
      </c>
      <c r="N556" s="31">
        <f t="shared" si="291"/>
        <v>0</v>
      </c>
      <c r="O556" s="31">
        <f t="shared" si="291"/>
        <v>681.13933999999995</v>
      </c>
      <c r="P556" s="32">
        <f t="shared" si="291"/>
        <v>681.13933999999995</v>
      </c>
      <c r="Q556" s="32">
        <f t="shared" si="291"/>
        <v>0</v>
      </c>
    </row>
    <row r="557" spans="1:17" ht="13.6" x14ac:dyDescent="0.25">
      <c r="A557" s="80" t="s">
        <v>45</v>
      </c>
      <c r="B557" s="26">
        <v>700</v>
      </c>
      <c r="C557" s="27" t="s">
        <v>112</v>
      </c>
      <c r="D557" s="27" t="s">
        <v>181</v>
      </c>
      <c r="E557" s="54" t="s">
        <v>452</v>
      </c>
      <c r="F557" s="30" t="s">
        <v>28</v>
      </c>
      <c r="G557" s="27" t="s">
        <v>112</v>
      </c>
      <c r="H557" s="27" t="s">
        <v>181</v>
      </c>
      <c r="I557" s="31">
        <f>+J557+K557</f>
        <v>390.25781000000001</v>
      </c>
      <c r="J557" s="31">
        <v>390.25781000000001</v>
      </c>
      <c r="K557" s="31"/>
      <c r="L557" s="31">
        <f>+M557+N557</f>
        <v>681.13933999999995</v>
      </c>
      <c r="M557" s="31">
        <v>681.13933999999995</v>
      </c>
      <c r="N557" s="31"/>
      <c r="O557" s="31">
        <f>+P557+Q557</f>
        <v>681.13933999999995</v>
      </c>
      <c r="P557" s="32">
        <v>681.13933999999995</v>
      </c>
      <c r="Q557" s="32"/>
    </row>
    <row r="558" spans="1:17" ht="38.75" x14ac:dyDescent="0.2">
      <c r="A558" s="102" t="s">
        <v>467</v>
      </c>
      <c r="B558" s="45" t="s">
        <v>38</v>
      </c>
      <c r="C558" s="46" t="s">
        <v>141</v>
      </c>
      <c r="D558" s="46" t="s">
        <v>140</v>
      </c>
      <c r="E558" s="61" t="s">
        <v>468</v>
      </c>
      <c r="F558" s="84"/>
      <c r="G558" s="46"/>
      <c r="H558" s="46"/>
      <c r="I558" s="17">
        <f t="shared" ref="I558:Q558" si="292">+I559</f>
        <v>20</v>
      </c>
      <c r="J558" s="17">
        <f t="shared" si="292"/>
        <v>20</v>
      </c>
      <c r="K558" s="17">
        <f t="shared" si="292"/>
        <v>0</v>
      </c>
      <c r="L558" s="17">
        <f t="shared" si="292"/>
        <v>20</v>
      </c>
      <c r="M558" s="17">
        <f t="shared" si="292"/>
        <v>20</v>
      </c>
      <c r="N558" s="17">
        <f t="shared" si="292"/>
        <v>0</v>
      </c>
      <c r="O558" s="17">
        <f t="shared" si="292"/>
        <v>20</v>
      </c>
      <c r="P558" s="77">
        <f t="shared" si="292"/>
        <v>20</v>
      </c>
      <c r="Q558" s="77">
        <f t="shared" si="292"/>
        <v>0</v>
      </c>
    </row>
    <row r="559" spans="1:17" ht="38.75" x14ac:dyDescent="0.2">
      <c r="A559" s="18" t="s">
        <v>469</v>
      </c>
      <c r="B559" s="50" t="s">
        <v>38</v>
      </c>
      <c r="C559" s="19" t="s">
        <v>141</v>
      </c>
      <c r="D559" s="19" t="s">
        <v>140</v>
      </c>
      <c r="E559" s="4" t="s">
        <v>470</v>
      </c>
      <c r="F559" s="71"/>
      <c r="G559" s="19"/>
      <c r="H559" s="19"/>
      <c r="I559" s="23">
        <f>+I563</f>
        <v>20</v>
      </c>
      <c r="J559" s="23">
        <f t="shared" ref="J559:Q559" si="293">+J563</f>
        <v>20</v>
      </c>
      <c r="K559" s="23">
        <f t="shared" si="293"/>
        <v>0</v>
      </c>
      <c r="L559" s="23">
        <f t="shared" si="293"/>
        <v>20</v>
      </c>
      <c r="M559" s="23">
        <f t="shared" si="293"/>
        <v>20</v>
      </c>
      <c r="N559" s="23">
        <f t="shared" si="293"/>
        <v>0</v>
      </c>
      <c r="O559" s="23">
        <f t="shared" si="293"/>
        <v>20</v>
      </c>
      <c r="P559" s="23">
        <f t="shared" si="293"/>
        <v>20</v>
      </c>
      <c r="Q559" s="23">
        <f t="shared" si="293"/>
        <v>0</v>
      </c>
    </row>
    <row r="560" spans="1:17" ht="13.6" hidden="1" x14ac:dyDescent="0.25">
      <c r="A560" s="18" t="s">
        <v>176</v>
      </c>
      <c r="B560" s="4">
        <v>700</v>
      </c>
      <c r="C560" s="19" t="s">
        <v>112</v>
      </c>
      <c r="D560" s="19" t="s">
        <v>141</v>
      </c>
      <c r="E560" s="21" t="s">
        <v>471</v>
      </c>
      <c r="F560" s="55"/>
      <c r="G560" s="19"/>
      <c r="H560" s="19"/>
      <c r="I560" s="23">
        <f t="shared" ref="I560:Q561" si="294">+I561</f>
        <v>0</v>
      </c>
      <c r="J560" s="23">
        <f t="shared" si="294"/>
        <v>0</v>
      </c>
      <c r="K560" s="23">
        <f t="shared" si="294"/>
        <v>0</v>
      </c>
      <c r="L560" s="23">
        <f t="shared" si="294"/>
        <v>0</v>
      </c>
      <c r="M560" s="23">
        <f t="shared" si="294"/>
        <v>0</v>
      </c>
      <c r="N560" s="23">
        <f t="shared" si="294"/>
        <v>0</v>
      </c>
      <c r="O560" s="23">
        <f t="shared" si="294"/>
        <v>0</v>
      </c>
      <c r="P560" s="24">
        <f t="shared" si="294"/>
        <v>0</v>
      </c>
      <c r="Q560" s="24">
        <f t="shared" si="294"/>
        <v>0</v>
      </c>
    </row>
    <row r="561" spans="1:17" ht="13.6" hidden="1" x14ac:dyDescent="0.25">
      <c r="A561" s="25" t="s">
        <v>25</v>
      </c>
      <c r="B561" s="26">
        <v>700</v>
      </c>
      <c r="C561" s="27" t="s">
        <v>112</v>
      </c>
      <c r="D561" s="27" t="s">
        <v>141</v>
      </c>
      <c r="E561" s="29" t="s">
        <v>471</v>
      </c>
      <c r="F561" s="55" t="s">
        <v>26</v>
      </c>
      <c r="G561" s="27"/>
      <c r="H561" s="27"/>
      <c r="I561" s="31">
        <f t="shared" si="294"/>
        <v>0</v>
      </c>
      <c r="J561" s="31">
        <f t="shared" si="294"/>
        <v>0</v>
      </c>
      <c r="K561" s="31">
        <f t="shared" si="294"/>
        <v>0</v>
      </c>
      <c r="L561" s="31">
        <f t="shared" si="294"/>
        <v>0</v>
      </c>
      <c r="M561" s="31">
        <f t="shared" si="294"/>
        <v>0</v>
      </c>
      <c r="N561" s="31">
        <f t="shared" si="294"/>
        <v>0</v>
      </c>
      <c r="O561" s="31">
        <f t="shared" si="294"/>
        <v>0</v>
      </c>
      <c r="P561" s="29">
        <f t="shared" si="294"/>
        <v>0</v>
      </c>
      <c r="Q561" s="29">
        <f t="shared" si="294"/>
        <v>0</v>
      </c>
    </row>
    <row r="562" spans="1:17" ht="23.1" hidden="1" customHeight="1" x14ac:dyDescent="0.25">
      <c r="A562" s="25" t="s">
        <v>45</v>
      </c>
      <c r="B562" s="26">
        <v>700</v>
      </c>
      <c r="C562" s="27" t="s">
        <v>112</v>
      </c>
      <c r="D562" s="27" t="s">
        <v>141</v>
      </c>
      <c r="E562" s="29" t="s">
        <v>471</v>
      </c>
      <c r="F562" s="55" t="s">
        <v>28</v>
      </c>
      <c r="G562" s="27"/>
      <c r="H562" s="27"/>
      <c r="I562" s="31">
        <f>+J562+K562</f>
        <v>0</v>
      </c>
      <c r="J562" s="31"/>
      <c r="K562" s="31"/>
      <c r="L562" s="31">
        <f>+M562+N562</f>
        <v>0</v>
      </c>
      <c r="M562" s="31"/>
      <c r="N562" s="31"/>
      <c r="O562" s="31">
        <f>+P562+Q562</f>
        <v>0</v>
      </c>
      <c r="P562" s="29"/>
      <c r="Q562" s="29"/>
    </row>
    <row r="563" spans="1:17" ht="38.75" x14ac:dyDescent="0.25">
      <c r="A563" s="18" t="s">
        <v>472</v>
      </c>
      <c r="B563" s="50" t="s">
        <v>38</v>
      </c>
      <c r="C563" s="19" t="s">
        <v>141</v>
      </c>
      <c r="D563" s="19" t="s">
        <v>140</v>
      </c>
      <c r="E563" s="4" t="s">
        <v>473</v>
      </c>
      <c r="F563" s="65"/>
      <c r="G563" s="19"/>
      <c r="H563" s="19"/>
      <c r="I563" s="23">
        <f t="shared" ref="I563:Q564" si="295">+I564</f>
        <v>20</v>
      </c>
      <c r="J563" s="23">
        <f t="shared" si="295"/>
        <v>20</v>
      </c>
      <c r="K563" s="23">
        <f t="shared" si="295"/>
        <v>0</v>
      </c>
      <c r="L563" s="23">
        <f t="shared" si="295"/>
        <v>20</v>
      </c>
      <c r="M563" s="23">
        <f t="shared" si="295"/>
        <v>20</v>
      </c>
      <c r="N563" s="23">
        <f t="shared" si="295"/>
        <v>0</v>
      </c>
      <c r="O563" s="23">
        <f t="shared" si="295"/>
        <v>20</v>
      </c>
      <c r="P563" s="21">
        <f t="shared" si="295"/>
        <v>20</v>
      </c>
      <c r="Q563" s="21">
        <f t="shared" si="295"/>
        <v>0</v>
      </c>
    </row>
    <row r="564" spans="1:17" ht="13.6" x14ac:dyDescent="0.25">
      <c r="A564" s="25" t="s">
        <v>25</v>
      </c>
      <c r="B564" s="53" t="s">
        <v>38</v>
      </c>
      <c r="C564" s="27" t="s">
        <v>141</v>
      </c>
      <c r="D564" s="27" t="s">
        <v>140</v>
      </c>
      <c r="E564" s="26" t="s">
        <v>473</v>
      </c>
      <c r="F564" s="65">
        <v>200</v>
      </c>
      <c r="G564" s="27"/>
      <c r="H564" s="27"/>
      <c r="I564" s="31">
        <f t="shared" si="295"/>
        <v>20</v>
      </c>
      <c r="J564" s="31">
        <f t="shared" si="295"/>
        <v>20</v>
      </c>
      <c r="K564" s="31">
        <f t="shared" si="295"/>
        <v>0</v>
      </c>
      <c r="L564" s="31">
        <f t="shared" si="295"/>
        <v>20</v>
      </c>
      <c r="M564" s="31">
        <f t="shared" si="295"/>
        <v>20</v>
      </c>
      <c r="N564" s="31">
        <f t="shared" si="295"/>
        <v>0</v>
      </c>
      <c r="O564" s="31">
        <f t="shared" si="295"/>
        <v>20</v>
      </c>
      <c r="P564" s="29">
        <f t="shared" si="295"/>
        <v>20</v>
      </c>
      <c r="Q564" s="29">
        <f t="shared" si="295"/>
        <v>0</v>
      </c>
    </row>
    <row r="565" spans="1:17" ht="13.6" x14ac:dyDescent="0.25">
      <c r="A565" s="25" t="s">
        <v>45</v>
      </c>
      <c r="B565" s="53" t="s">
        <v>38</v>
      </c>
      <c r="C565" s="27" t="s">
        <v>141</v>
      </c>
      <c r="D565" s="27" t="s">
        <v>140</v>
      </c>
      <c r="E565" s="26" t="s">
        <v>473</v>
      </c>
      <c r="F565" s="65">
        <v>240</v>
      </c>
      <c r="G565" s="27" t="s">
        <v>141</v>
      </c>
      <c r="H565" s="27" t="s">
        <v>140</v>
      </c>
      <c r="I565" s="31">
        <f>+J565+K565</f>
        <v>20</v>
      </c>
      <c r="J565" s="31">
        <v>20</v>
      </c>
      <c r="K565" s="31"/>
      <c r="L565" s="31">
        <f>+M565+N565</f>
        <v>20</v>
      </c>
      <c r="M565" s="31">
        <v>20</v>
      </c>
      <c r="N565" s="31"/>
      <c r="O565" s="31">
        <f>+P565+Q565</f>
        <v>20</v>
      </c>
      <c r="P565" s="29">
        <v>20</v>
      </c>
      <c r="Q565" s="29"/>
    </row>
    <row r="566" spans="1:17" ht="38.75" hidden="1" x14ac:dyDescent="0.25">
      <c r="A566" s="18" t="s">
        <v>474</v>
      </c>
      <c r="B566" s="4">
        <v>700</v>
      </c>
      <c r="C566" s="19" t="s">
        <v>102</v>
      </c>
      <c r="D566" s="19" t="s">
        <v>63</v>
      </c>
      <c r="E566" s="64" t="s">
        <v>475</v>
      </c>
      <c r="F566" s="65"/>
      <c r="G566" s="19" t="s">
        <v>102</v>
      </c>
      <c r="H566" s="19" t="s">
        <v>63</v>
      </c>
      <c r="I566" s="23">
        <f t="shared" ref="I566:Q566" si="296">+I567+I570</f>
        <v>0</v>
      </c>
      <c r="J566" s="23">
        <f t="shared" si="296"/>
        <v>0</v>
      </c>
      <c r="K566" s="23">
        <f t="shared" si="296"/>
        <v>0</v>
      </c>
      <c r="L566" s="23">
        <f t="shared" si="296"/>
        <v>0</v>
      </c>
      <c r="M566" s="23">
        <f t="shared" si="296"/>
        <v>0</v>
      </c>
      <c r="N566" s="23">
        <f t="shared" si="296"/>
        <v>0</v>
      </c>
      <c r="O566" s="23">
        <f t="shared" si="296"/>
        <v>0</v>
      </c>
      <c r="P566" s="24">
        <f t="shared" si="296"/>
        <v>0</v>
      </c>
      <c r="Q566" s="24">
        <f t="shared" si="296"/>
        <v>0</v>
      </c>
    </row>
    <row r="567" spans="1:17" ht="25.85" hidden="1" x14ac:dyDescent="0.25">
      <c r="A567" s="18" t="s">
        <v>476</v>
      </c>
      <c r="B567" s="50" t="s">
        <v>38</v>
      </c>
      <c r="C567" s="19" t="s">
        <v>102</v>
      </c>
      <c r="D567" s="19" t="s">
        <v>63</v>
      </c>
      <c r="E567" s="64" t="s">
        <v>477</v>
      </c>
      <c r="F567" s="65"/>
      <c r="G567" s="19" t="s">
        <v>102</v>
      </c>
      <c r="H567" s="19" t="s">
        <v>63</v>
      </c>
      <c r="I567" s="23">
        <f t="shared" ref="I567:Q568" si="297">+I568</f>
        <v>0</v>
      </c>
      <c r="J567" s="23">
        <f t="shared" si="297"/>
        <v>0</v>
      </c>
      <c r="K567" s="23">
        <f t="shared" si="297"/>
        <v>0</v>
      </c>
      <c r="L567" s="23">
        <f t="shared" si="297"/>
        <v>0</v>
      </c>
      <c r="M567" s="23">
        <f t="shared" si="297"/>
        <v>0</v>
      </c>
      <c r="N567" s="23">
        <f t="shared" si="297"/>
        <v>0</v>
      </c>
      <c r="O567" s="23">
        <f t="shared" si="297"/>
        <v>0</v>
      </c>
      <c r="P567" s="21">
        <f t="shared" si="297"/>
        <v>0</v>
      </c>
      <c r="Q567" s="21">
        <f t="shared" si="297"/>
        <v>0</v>
      </c>
    </row>
    <row r="568" spans="1:17" ht="13.6" hidden="1" x14ac:dyDescent="0.25">
      <c r="A568" s="25" t="s">
        <v>25</v>
      </c>
      <c r="B568" s="26">
        <v>700</v>
      </c>
      <c r="C568" s="27" t="s">
        <v>102</v>
      </c>
      <c r="D568" s="27" t="s">
        <v>63</v>
      </c>
      <c r="E568" s="73" t="s">
        <v>477</v>
      </c>
      <c r="F568" s="65">
        <v>200</v>
      </c>
      <c r="G568" s="27" t="s">
        <v>102</v>
      </c>
      <c r="H568" s="27" t="s">
        <v>63</v>
      </c>
      <c r="I568" s="31">
        <f t="shared" si="297"/>
        <v>0</v>
      </c>
      <c r="J568" s="31">
        <f t="shared" si="297"/>
        <v>0</v>
      </c>
      <c r="K568" s="31">
        <f t="shared" si="297"/>
        <v>0</v>
      </c>
      <c r="L568" s="31">
        <f t="shared" si="297"/>
        <v>0</v>
      </c>
      <c r="M568" s="31">
        <f t="shared" si="297"/>
        <v>0</v>
      </c>
      <c r="N568" s="31">
        <f t="shared" si="297"/>
        <v>0</v>
      </c>
      <c r="O568" s="31">
        <f t="shared" si="297"/>
        <v>0</v>
      </c>
      <c r="P568" s="29">
        <f t="shared" si="297"/>
        <v>0</v>
      </c>
      <c r="Q568" s="29">
        <f t="shared" si="297"/>
        <v>0</v>
      </c>
    </row>
    <row r="569" spans="1:17" ht="13.6" hidden="1" x14ac:dyDescent="0.25">
      <c r="A569" s="25" t="s">
        <v>45</v>
      </c>
      <c r="B569" s="26">
        <v>700</v>
      </c>
      <c r="C569" s="27" t="s">
        <v>102</v>
      </c>
      <c r="D569" s="27" t="s">
        <v>63</v>
      </c>
      <c r="E569" s="73" t="s">
        <v>477</v>
      </c>
      <c r="F569" s="65">
        <v>240</v>
      </c>
      <c r="G569" s="27" t="s">
        <v>102</v>
      </c>
      <c r="H569" s="27" t="s">
        <v>63</v>
      </c>
      <c r="I569" s="31">
        <f>+J569+K569</f>
        <v>0</v>
      </c>
      <c r="J569" s="31"/>
      <c r="K569" s="31"/>
      <c r="L569" s="31">
        <f>+M569+N569</f>
        <v>0</v>
      </c>
      <c r="M569" s="31"/>
      <c r="N569" s="31"/>
      <c r="O569" s="31">
        <f>+P569+Q569</f>
        <v>0</v>
      </c>
      <c r="P569" s="29"/>
      <c r="Q569" s="29"/>
    </row>
    <row r="570" spans="1:17" ht="13.6" hidden="1" x14ac:dyDescent="0.25">
      <c r="A570" s="18" t="s">
        <v>478</v>
      </c>
      <c r="B570" s="4">
        <v>700</v>
      </c>
      <c r="C570" s="19" t="s">
        <v>102</v>
      </c>
      <c r="D570" s="19" t="s">
        <v>63</v>
      </c>
      <c r="E570" s="64" t="s">
        <v>479</v>
      </c>
      <c r="F570" s="65"/>
      <c r="G570" s="19" t="s">
        <v>102</v>
      </c>
      <c r="H570" s="19" t="s">
        <v>63</v>
      </c>
      <c r="I570" s="23">
        <f t="shared" ref="I570:Q571" si="298">+I571</f>
        <v>0</v>
      </c>
      <c r="J570" s="23">
        <f t="shared" si="298"/>
        <v>0</v>
      </c>
      <c r="K570" s="23">
        <f t="shared" si="298"/>
        <v>0</v>
      </c>
      <c r="L570" s="23">
        <f t="shared" si="298"/>
        <v>0</v>
      </c>
      <c r="M570" s="23">
        <f t="shared" si="298"/>
        <v>0</v>
      </c>
      <c r="N570" s="23">
        <f t="shared" si="298"/>
        <v>0</v>
      </c>
      <c r="O570" s="23">
        <f t="shared" si="298"/>
        <v>0</v>
      </c>
      <c r="P570" s="21">
        <f t="shared" si="298"/>
        <v>0</v>
      </c>
      <c r="Q570" s="21">
        <f t="shared" si="298"/>
        <v>0</v>
      </c>
    </row>
    <row r="571" spans="1:17" ht="13.6" hidden="1" x14ac:dyDescent="0.25">
      <c r="A571" s="25" t="s">
        <v>25</v>
      </c>
      <c r="B571" s="26">
        <v>700</v>
      </c>
      <c r="C571" s="27" t="s">
        <v>102</v>
      </c>
      <c r="D571" s="27" t="s">
        <v>63</v>
      </c>
      <c r="E571" s="73" t="s">
        <v>479</v>
      </c>
      <c r="F571" s="65">
        <v>200</v>
      </c>
      <c r="G571" s="27" t="s">
        <v>102</v>
      </c>
      <c r="H571" s="27" t="s">
        <v>63</v>
      </c>
      <c r="I571" s="31">
        <f t="shared" si="298"/>
        <v>0</v>
      </c>
      <c r="J571" s="31">
        <f t="shared" si="298"/>
        <v>0</v>
      </c>
      <c r="K571" s="31">
        <f t="shared" si="298"/>
        <v>0</v>
      </c>
      <c r="L571" s="31">
        <f t="shared" si="298"/>
        <v>0</v>
      </c>
      <c r="M571" s="31">
        <f t="shared" si="298"/>
        <v>0</v>
      </c>
      <c r="N571" s="31">
        <f t="shared" si="298"/>
        <v>0</v>
      </c>
      <c r="O571" s="31">
        <f t="shared" si="298"/>
        <v>0</v>
      </c>
      <c r="P571" s="29">
        <f t="shared" si="298"/>
        <v>0</v>
      </c>
      <c r="Q571" s="29">
        <f t="shared" si="298"/>
        <v>0</v>
      </c>
    </row>
    <row r="572" spans="1:17" ht="13.6" hidden="1" x14ac:dyDescent="0.25">
      <c r="A572" s="25" t="s">
        <v>45</v>
      </c>
      <c r="B572" s="26">
        <v>700</v>
      </c>
      <c r="C572" s="27" t="s">
        <v>102</v>
      </c>
      <c r="D572" s="27" t="s">
        <v>63</v>
      </c>
      <c r="E572" s="73" t="s">
        <v>479</v>
      </c>
      <c r="F572" s="65">
        <v>240</v>
      </c>
      <c r="G572" s="27" t="s">
        <v>102</v>
      </c>
      <c r="H572" s="27" t="s">
        <v>63</v>
      </c>
      <c r="I572" s="31">
        <f>+J572+K572</f>
        <v>0</v>
      </c>
      <c r="J572" s="31"/>
      <c r="K572" s="31"/>
      <c r="L572" s="31">
        <f>+M572+N572</f>
        <v>0</v>
      </c>
      <c r="M572" s="31"/>
      <c r="N572" s="31"/>
      <c r="O572" s="31">
        <f>+P572+Q572</f>
        <v>0</v>
      </c>
      <c r="P572" s="29"/>
      <c r="Q572" s="29"/>
    </row>
    <row r="573" spans="1:17" ht="14.45" customHeight="1" x14ac:dyDescent="0.2">
      <c r="A573" s="102" t="s">
        <v>103</v>
      </c>
      <c r="B573" s="61">
        <v>702</v>
      </c>
      <c r="C573" s="46" t="s">
        <v>63</v>
      </c>
      <c r="D573" s="46" t="s">
        <v>100</v>
      </c>
      <c r="E573" s="47" t="s">
        <v>104</v>
      </c>
      <c r="F573" s="124"/>
      <c r="G573" s="46"/>
      <c r="H573" s="46"/>
      <c r="I573" s="17">
        <f>+I585+I589+I602+I664+I669+I724+I752+I755+I762+I765+I768+I771+I819+I822+I825+I828+I844+I849+I852+I861+I874+I882+I914+I921+I926+I933+I936+I979+I984+I989+I1013+I1020+I1032+I1065+I1074+I1103+I1149+I1152+I1159+I1166+I1171+I1174+I1179+I1196+I1199+I1208+I1214+I1233+I1236+I1239+I1242+I1253+I1256+I1263+I1266+I1269+I1274+I1279+I1282+I1285+I1288+I1291+I1311+I1314+I1330+I1424+I1428</f>
        <v>3978828.8397300011</v>
      </c>
      <c r="J573" s="17">
        <f t="shared" ref="J573:Q573" si="299">+J585+J589+J602+J664+J669+J724+J752+J755+J762+J765+J768+J771+J819+J822+J825+J828+J844+J849+J852+J861+J874+J882+J914+J921+J926+J933+J936+J979+J984+J989+J1013+J1020+J1032+J1065+J1074+J1103+J1149+J1152+J1159+J1166+J1171+J1174+J1179+J1196+J1199+J1208+J1214+J1233+J1236+J1239+J1242+J1253+J1256+J1263+J1266+J1269+J1274+J1279+J1282+J1285+J1288+J1291+J1311+J1314+J1330+J1424+J1428</f>
        <v>1820499.40273</v>
      </c>
      <c r="K573" s="17">
        <f t="shared" si="299"/>
        <v>2158329.4370000004</v>
      </c>
      <c r="L573" s="17">
        <f t="shared" si="299"/>
        <v>3345237.1998200002</v>
      </c>
      <c r="M573" s="17">
        <f t="shared" si="299"/>
        <v>980931.84482000011</v>
      </c>
      <c r="N573" s="17">
        <f t="shared" si="299"/>
        <v>2364305.3550000004</v>
      </c>
      <c r="O573" s="17">
        <f t="shared" si="299"/>
        <v>3429099.2328200005</v>
      </c>
      <c r="P573" s="17">
        <f t="shared" si="299"/>
        <v>1055403.7448200001</v>
      </c>
      <c r="Q573" s="17">
        <f t="shared" si="299"/>
        <v>2373695.4880000004</v>
      </c>
    </row>
    <row r="574" spans="1:17" ht="14.45" hidden="1" customHeight="1" x14ac:dyDescent="0.2">
      <c r="A574" s="99" t="s">
        <v>439</v>
      </c>
      <c r="B574" s="4">
        <v>700</v>
      </c>
      <c r="C574" s="19" t="s">
        <v>102</v>
      </c>
      <c r="D574" s="19" t="s">
        <v>63</v>
      </c>
      <c r="E574" s="4" t="s">
        <v>440</v>
      </c>
      <c r="F574" s="125"/>
      <c r="G574" s="19"/>
      <c r="H574" s="19"/>
      <c r="I574" s="23">
        <f t="shared" ref="I574:Q575" si="300">+I575</f>
        <v>0</v>
      </c>
      <c r="J574" s="23">
        <f t="shared" si="300"/>
        <v>0</v>
      </c>
      <c r="K574" s="23">
        <f t="shared" si="300"/>
        <v>0</v>
      </c>
      <c r="L574" s="23">
        <f t="shared" si="300"/>
        <v>0</v>
      </c>
      <c r="M574" s="23">
        <f t="shared" si="300"/>
        <v>0</v>
      </c>
      <c r="N574" s="23">
        <f t="shared" si="300"/>
        <v>0</v>
      </c>
      <c r="O574" s="23">
        <f t="shared" si="300"/>
        <v>0</v>
      </c>
      <c r="P574" s="24">
        <f t="shared" si="300"/>
        <v>0</v>
      </c>
      <c r="Q574" s="24">
        <f t="shared" si="300"/>
        <v>0</v>
      </c>
    </row>
    <row r="575" spans="1:17" ht="14.45" hidden="1" customHeight="1" x14ac:dyDescent="0.25">
      <c r="A575" s="25" t="s">
        <v>25</v>
      </c>
      <c r="B575" s="4">
        <v>700</v>
      </c>
      <c r="C575" s="27" t="s">
        <v>102</v>
      </c>
      <c r="D575" s="27" t="s">
        <v>63</v>
      </c>
      <c r="E575" s="26" t="s">
        <v>440</v>
      </c>
      <c r="F575" s="126">
        <v>200</v>
      </c>
      <c r="G575" s="27"/>
      <c r="H575" s="27"/>
      <c r="I575" s="31">
        <f t="shared" si="300"/>
        <v>0</v>
      </c>
      <c r="J575" s="31">
        <f t="shared" si="300"/>
        <v>0</v>
      </c>
      <c r="K575" s="31">
        <f t="shared" si="300"/>
        <v>0</v>
      </c>
      <c r="L575" s="31">
        <f t="shared" si="300"/>
        <v>0</v>
      </c>
      <c r="M575" s="31">
        <f t="shared" si="300"/>
        <v>0</v>
      </c>
      <c r="N575" s="31">
        <f t="shared" si="300"/>
        <v>0</v>
      </c>
      <c r="O575" s="31">
        <f t="shared" si="300"/>
        <v>0</v>
      </c>
      <c r="P575" s="32">
        <f t="shared" si="300"/>
        <v>0</v>
      </c>
      <c r="Q575" s="32">
        <f t="shared" si="300"/>
        <v>0</v>
      </c>
    </row>
    <row r="576" spans="1:17" ht="14.45" hidden="1" customHeight="1" x14ac:dyDescent="0.25">
      <c r="A576" s="25" t="s">
        <v>45</v>
      </c>
      <c r="B576" s="4">
        <v>700</v>
      </c>
      <c r="C576" s="27" t="s">
        <v>102</v>
      </c>
      <c r="D576" s="27" t="s">
        <v>63</v>
      </c>
      <c r="E576" s="26" t="s">
        <v>440</v>
      </c>
      <c r="F576" s="126">
        <v>240</v>
      </c>
      <c r="G576" s="27"/>
      <c r="H576" s="27"/>
      <c r="I576" s="31">
        <f>+J576+K576</f>
        <v>0</v>
      </c>
      <c r="J576" s="31"/>
      <c r="K576" s="31"/>
      <c r="L576" s="31">
        <f>+M576+N576</f>
        <v>0</v>
      </c>
      <c r="M576" s="31"/>
      <c r="N576" s="31"/>
      <c r="O576" s="31">
        <f>+P576+Q576</f>
        <v>0</v>
      </c>
      <c r="P576" s="32"/>
      <c r="Q576" s="32"/>
    </row>
    <row r="577" spans="1:17" ht="25.5" hidden="1" customHeight="1" x14ac:dyDescent="0.2">
      <c r="A577" s="49" t="s">
        <v>480</v>
      </c>
      <c r="B577" s="4">
        <v>700</v>
      </c>
      <c r="C577" s="19" t="s">
        <v>102</v>
      </c>
      <c r="D577" s="19" t="s">
        <v>63</v>
      </c>
      <c r="E577" s="64" t="s">
        <v>481</v>
      </c>
      <c r="F577" s="71"/>
      <c r="G577" s="19"/>
      <c r="H577" s="19"/>
      <c r="I577" s="23">
        <f t="shared" ref="I577:Q577" si="301">+I578+I580</f>
        <v>0</v>
      </c>
      <c r="J577" s="23">
        <f t="shared" si="301"/>
        <v>0</v>
      </c>
      <c r="K577" s="23">
        <f t="shared" si="301"/>
        <v>0</v>
      </c>
      <c r="L577" s="23">
        <f t="shared" si="301"/>
        <v>0</v>
      </c>
      <c r="M577" s="23">
        <f t="shared" si="301"/>
        <v>0</v>
      </c>
      <c r="N577" s="23">
        <f t="shared" si="301"/>
        <v>0</v>
      </c>
      <c r="O577" s="23">
        <f t="shared" si="301"/>
        <v>0</v>
      </c>
      <c r="P577" s="24">
        <f t="shared" si="301"/>
        <v>0</v>
      </c>
      <c r="Q577" s="24">
        <f t="shared" si="301"/>
        <v>0</v>
      </c>
    </row>
    <row r="578" spans="1:17" ht="14.45" hidden="1" customHeight="1" x14ac:dyDescent="0.25">
      <c r="A578" s="25" t="s">
        <v>25</v>
      </c>
      <c r="B578" s="26">
        <v>700</v>
      </c>
      <c r="C578" s="27" t="s">
        <v>102</v>
      </c>
      <c r="D578" s="27" t="s">
        <v>63</v>
      </c>
      <c r="E578" s="73" t="s">
        <v>481</v>
      </c>
      <c r="F578" s="65">
        <v>200</v>
      </c>
      <c r="G578" s="27"/>
      <c r="H578" s="27"/>
      <c r="I578" s="31">
        <f t="shared" ref="I578:Q583" si="302">+I579</f>
        <v>0</v>
      </c>
      <c r="J578" s="31">
        <f t="shared" si="302"/>
        <v>0</v>
      </c>
      <c r="K578" s="31">
        <f t="shared" si="302"/>
        <v>0</v>
      </c>
      <c r="L578" s="31">
        <f t="shared" si="302"/>
        <v>0</v>
      </c>
      <c r="M578" s="31">
        <f t="shared" si="302"/>
        <v>0</v>
      </c>
      <c r="N578" s="31">
        <f t="shared" si="302"/>
        <v>0</v>
      </c>
      <c r="O578" s="31">
        <f t="shared" si="302"/>
        <v>0</v>
      </c>
      <c r="P578" s="29">
        <f t="shared" si="302"/>
        <v>0</v>
      </c>
      <c r="Q578" s="29">
        <f t="shared" si="302"/>
        <v>0</v>
      </c>
    </row>
    <row r="579" spans="1:17" ht="14.45" hidden="1" customHeight="1" x14ac:dyDescent="0.25">
      <c r="A579" s="25" t="s">
        <v>45</v>
      </c>
      <c r="B579" s="26">
        <v>700</v>
      </c>
      <c r="C579" s="27" t="s">
        <v>102</v>
      </c>
      <c r="D579" s="27" t="s">
        <v>63</v>
      </c>
      <c r="E579" s="73" t="s">
        <v>481</v>
      </c>
      <c r="F579" s="65">
        <v>240</v>
      </c>
      <c r="G579" s="27"/>
      <c r="H579" s="27"/>
      <c r="I579" s="31">
        <f t="shared" si="302"/>
        <v>0</v>
      </c>
      <c r="J579" s="31"/>
      <c r="K579" s="31"/>
      <c r="L579" s="31">
        <f t="shared" ref="L579:L583" si="303">+L580</f>
        <v>0</v>
      </c>
      <c r="M579" s="31"/>
      <c r="N579" s="31"/>
      <c r="O579" s="31">
        <f t="shared" ref="O579:O583" si="304">+O580</f>
        <v>0</v>
      </c>
      <c r="P579" s="29"/>
      <c r="Q579" s="29"/>
    </row>
    <row r="580" spans="1:17" ht="30.25" hidden="1" customHeight="1" x14ac:dyDescent="0.25">
      <c r="A580" s="36" t="s">
        <v>81</v>
      </c>
      <c r="B580" s="26">
        <v>700</v>
      </c>
      <c r="C580" s="27" t="s">
        <v>102</v>
      </c>
      <c r="D580" s="27" t="s">
        <v>63</v>
      </c>
      <c r="E580" s="73" t="s">
        <v>481</v>
      </c>
      <c r="F580" s="65">
        <v>600</v>
      </c>
      <c r="G580" s="27"/>
      <c r="H580" s="27"/>
      <c r="I580" s="31">
        <f t="shared" si="302"/>
        <v>0</v>
      </c>
      <c r="J580" s="31">
        <f>+J581</f>
        <v>0</v>
      </c>
      <c r="K580" s="31">
        <f>+K581</f>
        <v>0</v>
      </c>
      <c r="L580" s="31">
        <f t="shared" si="303"/>
        <v>0</v>
      </c>
      <c r="M580" s="31">
        <f>+M581</f>
        <v>0</v>
      </c>
      <c r="N580" s="31">
        <f>+N581</f>
        <v>0</v>
      </c>
      <c r="O580" s="31">
        <f t="shared" si="304"/>
        <v>0</v>
      </c>
      <c r="P580" s="29">
        <f>+P581</f>
        <v>0</v>
      </c>
      <c r="Q580" s="29">
        <f>+Q581</f>
        <v>0</v>
      </c>
    </row>
    <row r="581" spans="1:17" ht="14.45" hidden="1" customHeight="1" x14ac:dyDescent="0.25">
      <c r="A581" s="80" t="s">
        <v>82</v>
      </c>
      <c r="B581" s="26">
        <v>700</v>
      </c>
      <c r="C581" s="27" t="s">
        <v>102</v>
      </c>
      <c r="D581" s="27" t="s">
        <v>63</v>
      </c>
      <c r="E581" s="73" t="s">
        <v>481</v>
      </c>
      <c r="F581" s="65">
        <v>610</v>
      </c>
      <c r="G581" s="27"/>
      <c r="H581" s="27"/>
      <c r="I581" s="31">
        <f t="shared" si="302"/>
        <v>0</v>
      </c>
      <c r="J581" s="31"/>
      <c r="K581" s="31"/>
      <c r="L581" s="31">
        <f t="shared" si="303"/>
        <v>0</v>
      </c>
      <c r="M581" s="31"/>
      <c r="N581" s="31"/>
      <c r="O581" s="31">
        <f t="shared" si="304"/>
        <v>0</v>
      </c>
      <c r="P581" s="29"/>
      <c r="Q581" s="29"/>
    </row>
    <row r="582" spans="1:17" ht="25.85" hidden="1" x14ac:dyDescent="0.2">
      <c r="A582" s="18" t="s">
        <v>29</v>
      </c>
      <c r="B582" s="4">
        <v>700</v>
      </c>
      <c r="C582" s="19" t="s">
        <v>102</v>
      </c>
      <c r="D582" s="19" t="s">
        <v>63</v>
      </c>
      <c r="E582" s="4" t="s">
        <v>32</v>
      </c>
      <c r="F582" s="125"/>
      <c r="G582" s="19"/>
      <c r="H582" s="19"/>
      <c r="I582" s="23">
        <f t="shared" si="302"/>
        <v>0</v>
      </c>
      <c r="J582" s="23">
        <f t="shared" ref="J582:J583" si="305">+J583</f>
        <v>0</v>
      </c>
      <c r="K582" s="23">
        <f t="shared" ref="K582:K583" si="306">+K583</f>
        <v>0</v>
      </c>
      <c r="L582" s="23">
        <f t="shared" si="303"/>
        <v>0</v>
      </c>
      <c r="M582" s="23">
        <f t="shared" ref="M582:M583" si="307">+M583</f>
        <v>0</v>
      </c>
      <c r="N582" s="23">
        <f t="shared" ref="N582:N583" si="308">+N583</f>
        <v>0</v>
      </c>
      <c r="O582" s="23">
        <f t="shared" si="304"/>
        <v>0</v>
      </c>
      <c r="P582" s="24">
        <f t="shared" ref="P582:P583" si="309">+P583</f>
        <v>0</v>
      </c>
      <c r="Q582" s="24">
        <f t="shared" ref="Q582:Q583" si="310">+Q583</f>
        <v>0</v>
      </c>
    </row>
    <row r="583" spans="1:17" ht="14.45" hidden="1" customHeight="1" x14ac:dyDescent="0.25">
      <c r="A583" s="25" t="s">
        <v>25</v>
      </c>
      <c r="B583" s="4">
        <v>700</v>
      </c>
      <c r="C583" s="27" t="s">
        <v>102</v>
      </c>
      <c r="D583" s="27" t="s">
        <v>63</v>
      </c>
      <c r="E583" s="26" t="s">
        <v>32</v>
      </c>
      <c r="F583" s="126">
        <v>200</v>
      </c>
      <c r="G583" s="27"/>
      <c r="H583" s="27"/>
      <c r="I583" s="31">
        <f t="shared" si="302"/>
        <v>0</v>
      </c>
      <c r="J583" s="31">
        <f t="shared" si="305"/>
        <v>0</v>
      </c>
      <c r="K583" s="31">
        <f t="shared" si="306"/>
        <v>0</v>
      </c>
      <c r="L583" s="31">
        <f t="shared" si="303"/>
        <v>0</v>
      </c>
      <c r="M583" s="31">
        <f t="shared" si="307"/>
        <v>0</v>
      </c>
      <c r="N583" s="31">
        <f t="shared" si="308"/>
        <v>0</v>
      </c>
      <c r="O583" s="31">
        <f t="shared" si="304"/>
        <v>0</v>
      </c>
      <c r="P583" s="32">
        <f t="shared" si="309"/>
        <v>0</v>
      </c>
      <c r="Q583" s="32">
        <f t="shared" si="310"/>
        <v>0</v>
      </c>
    </row>
    <row r="584" spans="1:17" ht="14.45" hidden="1" customHeight="1" x14ac:dyDescent="0.25">
      <c r="A584" s="25" t="s">
        <v>45</v>
      </c>
      <c r="B584" s="4">
        <v>700</v>
      </c>
      <c r="C584" s="27" t="s">
        <v>102</v>
      </c>
      <c r="D584" s="27" t="s">
        <v>63</v>
      </c>
      <c r="E584" s="26" t="s">
        <v>32</v>
      </c>
      <c r="F584" s="126">
        <v>240</v>
      </c>
      <c r="G584" s="27"/>
      <c r="H584" s="27"/>
      <c r="I584" s="31">
        <f>+J584+K584</f>
        <v>0</v>
      </c>
      <c r="J584" s="31"/>
      <c r="K584" s="31"/>
      <c r="L584" s="31">
        <f>+M584+N584</f>
        <v>0</v>
      </c>
      <c r="M584" s="31"/>
      <c r="N584" s="31"/>
      <c r="O584" s="31">
        <f>+P584+Q584</f>
        <v>0</v>
      </c>
      <c r="P584" s="32"/>
      <c r="Q584" s="32"/>
    </row>
    <row r="585" spans="1:17" ht="28.55" customHeight="1" x14ac:dyDescent="0.25">
      <c r="A585" s="60" t="s">
        <v>482</v>
      </c>
      <c r="B585" s="45">
        <v>700</v>
      </c>
      <c r="C585" s="46" t="s">
        <v>63</v>
      </c>
      <c r="D585" s="46" t="s">
        <v>13</v>
      </c>
      <c r="E585" s="75" t="s">
        <v>483</v>
      </c>
      <c r="F585" s="127"/>
      <c r="G585" s="46"/>
      <c r="H585" s="46"/>
      <c r="I585" s="17">
        <f t="shared" ref="I585:Q585" si="311">+I586</f>
        <v>112361.78749</v>
      </c>
      <c r="J585" s="17">
        <f t="shared" si="311"/>
        <v>112361.78749</v>
      </c>
      <c r="K585" s="17">
        <f t="shared" si="311"/>
        <v>0</v>
      </c>
      <c r="L585" s="17">
        <f t="shared" si="311"/>
        <v>67470</v>
      </c>
      <c r="M585" s="17">
        <f t="shared" si="311"/>
        <v>67470</v>
      </c>
      <c r="N585" s="17">
        <f t="shared" si="311"/>
        <v>0</v>
      </c>
      <c r="O585" s="17">
        <f t="shared" si="311"/>
        <v>70732.899999999994</v>
      </c>
      <c r="P585" s="75">
        <f t="shared" si="311"/>
        <v>70732.899999999994</v>
      </c>
      <c r="Q585" s="75">
        <f t="shared" si="311"/>
        <v>0</v>
      </c>
    </row>
    <row r="586" spans="1:17" ht="40.75" x14ac:dyDescent="0.25">
      <c r="A586" s="25" t="s">
        <v>33</v>
      </c>
      <c r="B586" s="53">
        <v>700</v>
      </c>
      <c r="C586" s="27" t="s">
        <v>63</v>
      </c>
      <c r="D586" s="27" t="s">
        <v>13</v>
      </c>
      <c r="E586" s="29" t="s">
        <v>483</v>
      </c>
      <c r="F586" s="33" t="s">
        <v>69</v>
      </c>
      <c r="G586" s="27"/>
      <c r="H586" s="27"/>
      <c r="I586" s="31">
        <f>+I587+I588</f>
        <v>112361.78749</v>
      </c>
      <c r="J586" s="31">
        <f t="shared" ref="J586:Q586" si="312">+J587+J588</f>
        <v>112361.78749</v>
      </c>
      <c r="K586" s="31">
        <f t="shared" si="312"/>
        <v>0</v>
      </c>
      <c r="L586" s="31">
        <f t="shared" si="312"/>
        <v>67470</v>
      </c>
      <c r="M586" s="31">
        <f t="shared" si="312"/>
        <v>67470</v>
      </c>
      <c r="N586" s="31">
        <f t="shared" si="312"/>
        <v>0</v>
      </c>
      <c r="O586" s="31">
        <f t="shared" si="312"/>
        <v>70732.899999999994</v>
      </c>
      <c r="P586" s="31">
        <f t="shared" si="312"/>
        <v>70732.899999999994</v>
      </c>
      <c r="Q586" s="31">
        <f t="shared" si="312"/>
        <v>0</v>
      </c>
    </row>
    <row r="587" spans="1:17" ht="11.9" customHeight="1" x14ac:dyDescent="0.25">
      <c r="A587" s="36" t="s">
        <v>34</v>
      </c>
      <c r="B587" s="53">
        <v>700</v>
      </c>
      <c r="C587" s="27" t="s">
        <v>63</v>
      </c>
      <c r="D587" s="27" t="s">
        <v>13</v>
      </c>
      <c r="E587" s="29" t="s">
        <v>483</v>
      </c>
      <c r="F587" s="37" t="s">
        <v>91</v>
      </c>
      <c r="G587" s="27" t="s">
        <v>63</v>
      </c>
      <c r="H587" s="27" t="s">
        <v>13</v>
      </c>
      <c r="I587" s="31">
        <f t="shared" ref="I587:I588" si="313">+J587+K587</f>
        <v>107412.18749</v>
      </c>
      <c r="J587" s="31">
        <f>82126.34677+230.5+49.4+157.2+200+24648.74072</f>
        <v>107412.18749</v>
      </c>
      <c r="K587" s="31"/>
      <c r="L587" s="31">
        <f t="shared" ref="L587:L588" si="314">+M587+N587</f>
        <v>64500</v>
      </c>
      <c r="M587" s="31">
        <v>64500</v>
      </c>
      <c r="N587" s="31"/>
      <c r="O587" s="31">
        <f t="shared" ref="O587:O588" si="315">+P587+Q587</f>
        <v>67562.899999999994</v>
      </c>
      <c r="P587" s="29">
        <f>66435+1127.9</f>
        <v>67562.899999999994</v>
      </c>
      <c r="Q587" s="29"/>
    </row>
    <row r="588" spans="1:17" ht="13.95" customHeight="1" x14ac:dyDescent="0.25">
      <c r="A588" s="56" t="s">
        <v>34</v>
      </c>
      <c r="B588" s="26">
        <v>702</v>
      </c>
      <c r="C588" s="27" t="s">
        <v>63</v>
      </c>
      <c r="D588" s="27" t="s">
        <v>100</v>
      </c>
      <c r="E588" s="29" t="s">
        <v>483</v>
      </c>
      <c r="F588" s="55" t="s">
        <v>91</v>
      </c>
      <c r="G588" s="27" t="s">
        <v>63</v>
      </c>
      <c r="H588" s="27" t="s">
        <v>100</v>
      </c>
      <c r="I588" s="31">
        <f t="shared" si="313"/>
        <v>4949.6000000000004</v>
      </c>
      <c r="J588" s="31">
        <f>4859.6+90</f>
        <v>4949.6000000000004</v>
      </c>
      <c r="K588" s="31"/>
      <c r="L588" s="31">
        <f t="shared" si="314"/>
        <v>2970</v>
      </c>
      <c r="M588" s="31">
        <v>2970</v>
      </c>
      <c r="N588" s="31"/>
      <c r="O588" s="31">
        <f t="shared" si="315"/>
        <v>3170</v>
      </c>
      <c r="P588" s="32">
        <v>3170</v>
      </c>
      <c r="Q588" s="29"/>
    </row>
    <row r="589" spans="1:17" ht="13.95" customHeight="1" x14ac:dyDescent="0.25">
      <c r="A589" s="93" t="s">
        <v>484</v>
      </c>
      <c r="B589" s="45">
        <v>700</v>
      </c>
      <c r="C589" s="46" t="s">
        <v>63</v>
      </c>
      <c r="D589" s="46" t="s">
        <v>13</v>
      </c>
      <c r="E589" s="47" t="s">
        <v>485</v>
      </c>
      <c r="F589" s="128"/>
      <c r="G589" s="46"/>
      <c r="H589" s="46"/>
      <c r="I589" s="17">
        <f>+I590+I593</f>
        <v>29063.49</v>
      </c>
      <c r="J589" s="17">
        <f t="shared" ref="J589:Q589" si="316">+J590+J593</f>
        <v>29063.49</v>
      </c>
      <c r="K589" s="17">
        <f t="shared" si="316"/>
        <v>0</v>
      </c>
      <c r="L589" s="17">
        <f t="shared" si="316"/>
        <v>16711.900000000001</v>
      </c>
      <c r="M589" s="17">
        <f t="shared" si="316"/>
        <v>16711.900000000001</v>
      </c>
      <c r="N589" s="17">
        <f t="shared" si="316"/>
        <v>0</v>
      </c>
      <c r="O589" s="17">
        <f t="shared" si="316"/>
        <v>17191.900000000001</v>
      </c>
      <c r="P589" s="17">
        <f t="shared" si="316"/>
        <v>17191.900000000001</v>
      </c>
      <c r="Q589" s="17">
        <f t="shared" si="316"/>
        <v>0</v>
      </c>
    </row>
    <row r="590" spans="1:17" ht="13.95" customHeight="1" x14ac:dyDescent="0.25">
      <c r="A590" s="36" t="s">
        <v>25</v>
      </c>
      <c r="B590" s="53">
        <v>700</v>
      </c>
      <c r="C590" s="27" t="s">
        <v>63</v>
      </c>
      <c r="D590" s="27" t="s">
        <v>13</v>
      </c>
      <c r="E590" s="54" t="s">
        <v>485</v>
      </c>
      <c r="F590" s="65">
        <v>200</v>
      </c>
      <c r="G590" s="27"/>
      <c r="H590" s="27"/>
      <c r="I590" s="31">
        <f>+I591+I592</f>
        <v>28934.59</v>
      </c>
      <c r="J590" s="31">
        <f t="shared" ref="J590:Q590" si="317">+J591+J592</f>
        <v>28934.59</v>
      </c>
      <c r="K590" s="31">
        <f t="shared" si="317"/>
        <v>0</v>
      </c>
      <c r="L590" s="31">
        <f t="shared" si="317"/>
        <v>16583</v>
      </c>
      <c r="M590" s="31">
        <f t="shared" si="317"/>
        <v>16583</v>
      </c>
      <c r="N590" s="31">
        <f t="shared" si="317"/>
        <v>0</v>
      </c>
      <c r="O590" s="31">
        <f t="shared" si="317"/>
        <v>17063</v>
      </c>
      <c r="P590" s="31">
        <f t="shared" si="317"/>
        <v>17063</v>
      </c>
      <c r="Q590" s="31">
        <f t="shared" si="317"/>
        <v>0</v>
      </c>
    </row>
    <row r="591" spans="1:17" ht="13.95" customHeight="1" x14ac:dyDescent="0.25">
      <c r="A591" s="80" t="s">
        <v>45</v>
      </c>
      <c r="B591" s="53">
        <v>700</v>
      </c>
      <c r="C591" s="27" t="s">
        <v>63</v>
      </c>
      <c r="D591" s="27" t="s">
        <v>13</v>
      </c>
      <c r="E591" s="54" t="s">
        <v>485</v>
      </c>
      <c r="F591" s="65">
        <v>240</v>
      </c>
      <c r="G591" s="27" t="s">
        <v>63</v>
      </c>
      <c r="H591" s="27" t="s">
        <v>13</v>
      </c>
      <c r="I591" s="31">
        <f t="shared" ref="I591:I592" si="318">+J591+K591</f>
        <v>27962</v>
      </c>
      <c r="J591" s="31">
        <f>21912+4000+2050</f>
        <v>27962</v>
      </c>
      <c r="K591" s="31"/>
      <c r="L591" s="31">
        <f t="shared" ref="L591:L592" si="319">+M591+N591</f>
        <v>16000</v>
      </c>
      <c r="M591" s="31">
        <v>16000</v>
      </c>
      <c r="N591" s="31"/>
      <c r="O591" s="31">
        <f t="shared" ref="O591:O592" si="320">+P591+Q591</f>
        <v>16480</v>
      </c>
      <c r="P591" s="29">
        <v>16480</v>
      </c>
      <c r="Q591" s="29"/>
    </row>
    <row r="592" spans="1:17" ht="13.95" customHeight="1" x14ac:dyDescent="0.25">
      <c r="A592" s="36" t="s">
        <v>45</v>
      </c>
      <c r="B592" s="26">
        <v>702</v>
      </c>
      <c r="C592" s="27" t="s">
        <v>63</v>
      </c>
      <c r="D592" s="27" t="s">
        <v>100</v>
      </c>
      <c r="E592" s="54" t="s">
        <v>485</v>
      </c>
      <c r="F592" s="42">
        <v>240</v>
      </c>
      <c r="G592" s="27" t="s">
        <v>63</v>
      </c>
      <c r="H592" s="27" t="s">
        <v>100</v>
      </c>
      <c r="I592" s="31">
        <f t="shared" si="318"/>
        <v>972.59</v>
      </c>
      <c r="J592" s="31">
        <v>972.59</v>
      </c>
      <c r="K592" s="31"/>
      <c r="L592" s="31">
        <f t="shared" si="319"/>
        <v>583</v>
      </c>
      <c r="M592" s="31">
        <v>583</v>
      </c>
      <c r="N592" s="31"/>
      <c r="O592" s="31">
        <f t="shared" si="320"/>
        <v>583</v>
      </c>
      <c r="P592" s="32">
        <v>583</v>
      </c>
      <c r="Q592" s="29"/>
    </row>
    <row r="593" spans="1:17" ht="13.95" customHeight="1" x14ac:dyDescent="0.25">
      <c r="A593" s="56" t="s">
        <v>19</v>
      </c>
      <c r="B593" s="53">
        <v>700</v>
      </c>
      <c r="C593" s="27" t="s">
        <v>63</v>
      </c>
      <c r="D593" s="27" t="s">
        <v>13</v>
      </c>
      <c r="E593" s="54" t="s">
        <v>485</v>
      </c>
      <c r="F593" s="65">
        <v>800</v>
      </c>
      <c r="G593" s="27"/>
      <c r="H593" s="27"/>
      <c r="I593" s="31">
        <f>+I595+I599</f>
        <v>128.89999999999998</v>
      </c>
      <c r="J593" s="31">
        <f t="shared" ref="J593:Q593" si="321">+J595+J599</f>
        <v>128.89999999999998</v>
      </c>
      <c r="K593" s="31">
        <f t="shared" si="321"/>
        <v>0</v>
      </c>
      <c r="L593" s="31">
        <f t="shared" si="321"/>
        <v>128.9</v>
      </c>
      <c r="M593" s="31">
        <f t="shared" si="321"/>
        <v>128.9</v>
      </c>
      <c r="N593" s="31">
        <f t="shared" si="321"/>
        <v>0</v>
      </c>
      <c r="O593" s="31">
        <f t="shared" si="321"/>
        <v>128.9</v>
      </c>
      <c r="P593" s="31">
        <f t="shared" si="321"/>
        <v>128.9</v>
      </c>
      <c r="Q593" s="31">
        <f t="shared" si="321"/>
        <v>0</v>
      </c>
    </row>
    <row r="594" spans="1:17" ht="14.45" hidden="1" customHeight="1" x14ac:dyDescent="0.25">
      <c r="A594" s="25" t="s">
        <v>170</v>
      </c>
      <c r="B594" s="26">
        <v>700</v>
      </c>
      <c r="C594" s="27" t="s">
        <v>102</v>
      </c>
      <c r="D594" s="27" t="s">
        <v>63</v>
      </c>
      <c r="E594" s="129" t="s">
        <v>486</v>
      </c>
      <c r="F594" s="87">
        <v>830</v>
      </c>
      <c r="G594" s="27" t="s">
        <v>102</v>
      </c>
      <c r="H594" s="27" t="s">
        <v>63</v>
      </c>
      <c r="I594" s="31">
        <f t="shared" ref="I594:I595" si="322">+J594+K594</f>
        <v>0</v>
      </c>
      <c r="J594" s="31"/>
      <c r="K594" s="31"/>
      <c r="L594" s="31">
        <f t="shared" ref="L594:L595" si="323">+M594+N594</f>
        <v>0</v>
      </c>
      <c r="M594" s="31"/>
      <c r="N594" s="31"/>
      <c r="O594" s="31">
        <f t="shared" ref="O594:O595" si="324">+P594+Q594</f>
        <v>0</v>
      </c>
      <c r="P594" s="29"/>
      <c r="Q594" s="29"/>
    </row>
    <row r="595" spans="1:17" ht="14.95" customHeight="1" x14ac:dyDescent="0.25">
      <c r="A595" s="36" t="s">
        <v>72</v>
      </c>
      <c r="B595" s="53">
        <v>700</v>
      </c>
      <c r="C595" s="27" t="s">
        <v>63</v>
      </c>
      <c r="D595" s="27" t="s">
        <v>13</v>
      </c>
      <c r="E595" s="54" t="s">
        <v>485</v>
      </c>
      <c r="F595" s="87">
        <v>850</v>
      </c>
      <c r="G595" s="27" t="s">
        <v>63</v>
      </c>
      <c r="H595" s="27" t="s">
        <v>13</v>
      </c>
      <c r="I595" s="31">
        <f t="shared" si="322"/>
        <v>127.89999999999999</v>
      </c>
      <c r="J595" s="31">
        <f>84.6+43.3</f>
        <v>127.89999999999999</v>
      </c>
      <c r="K595" s="31"/>
      <c r="L595" s="31">
        <f t="shared" si="323"/>
        <v>127.9</v>
      </c>
      <c r="M595" s="31">
        <v>127.9</v>
      </c>
      <c r="N595" s="31"/>
      <c r="O595" s="31">
        <f t="shared" si="324"/>
        <v>127.9</v>
      </c>
      <c r="P595" s="29">
        <v>127.9</v>
      </c>
      <c r="Q595" s="29"/>
    </row>
    <row r="596" spans="1:17" ht="14.95" hidden="1" customHeight="1" x14ac:dyDescent="0.2">
      <c r="A596" s="49" t="s">
        <v>304</v>
      </c>
      <c r="B596" s="4">
        <v>700</v>
      </c>
      <c r="C596" s="19" t="s">
        <v>102</v>
      </c>
      <c r="D596" s="19" t="s">
        <v>63</v>
      </c>
      <c r="E596" s="64" t="s">
        <v>487</v>
      </c>
      <c r="F596" s="71"/>
      <c r="G596" s="19" t="s">
        <v>102</v>
      </c>
      <c r="H596" s="19" t="s">
        <v>63</v>
      </c>
      <c r="I596" s="23">
        <f t="shared" ref="I596:Q597" si="325">+I597</f>
        <v>0</v>
      </c>
      <c r="J596" s="23">
        <f t="shared" si="325"/>
        <v>0</v>
      </c>
      <c r="K596" s="23">
        <f t="shared" si="325"/>
        <v>0</v>
      </c>
      <c r="L596" s="23">
        <f t="shared" si="325"/>
        <v>0</v>
      </c>
      <c r="M596" s="23">
        <f t="shared" si="325"/>
        <v>0</v>
      </c>
      <c r="N596" s="23">
        <f t="shared" si="325"/>
        <v>0</v>
      </c>
      <c r="O596" s="23">
        <f t="shared" si="325"/>
        <v>0</v>
      </c>
      <c r="P596" s="21">
        <f t="shared" si="325"/>
        <v>0</v>
      </c>
      <c r="Q596" s="21">
        <f t="shared" si="325"/>
        <v>0</v>
      </c>
    </row>
    <row r="597" spans="1:17" ht="14.95" hidden="1" customHeight="1" x14ac:dyDescent="0.25">
      <c r="A597" s="25" t="s">
        <v>25</v>
      </c>
      <c r="B597" s="26">
        <v>700</v>
      </c>
      <c r="C597" s="27" t="s">
        <v>102</v>
      </c>
      <c r="D597" s="27" t="s">
        <v>63</v>
      </c>
      <c r="E597" s="73" t="s">
        <v>487</v>
      </c>
      <c r="F597" s="65">
        <v>200</v>
      </c>
      <c r="G597" s="27" t="s">
        <v>102</v>
      </c>
      <c r="H597" s="27" t="s">
        <v>63</v>
      </c>
      <c r="I597" s="31">
        <f t="shared" si="325"/>
        <v>0</v>
      </c>
      <c r="J597" s="31">
        <f t="shared" si="325"/>
        <v>0</v>
      </c>
      <c r="K597" s="31">
        <f t="shared" si="325"/>
        <v>0</v>
      </c>
      <c r="L597" s="31">
        <f t="shared" si="325"/>
        <v>0</v>
      </c>
      <c r="M597" s="31">
        <f t="shared" si="325"/>
        <v>0</v>
      </c>
      <c r="N597" s="31">
        <f t="shared" si="325"/>
        <v>0</v>
      </c>
      <c r="O597" s="31">
        <f t="shared" si="325"/>
        <v>0</v>
      </c>
      <c r="P597" s="29">
        <f t="shared" si="325"/>
        <v>0</v>
      </c>
      <c r="Q597" s="29">
        <f t="shared" si="325"/>
        <v>0</v>
      </c>
    </row>
    <row r="598" spans="1:17" ht="14.95" hidden="1" customHeight="1" x14ac:dyDescent="0.25">
      <c r="A598" s="25" t="s">
        <v>45</v>
      </c>
      <c r="B598" s="26">
        <v>700</v>
      </c>
      <c r="C598" s="27" t="s">
        <v>102</v>
      </c>
      <c r="D598" s="27" t="s">
        <v>63</v>
      </c>
      <c r="E598" s="73" t="s">
        <v>487</v>
      </c>
      <c r="F598" s="65">
        <v>240</v>
      </c>
      <c r="G598" s="27" t="s">
        <v>102</v>
      </c>
      <c r="H598" s="27" t="s">
        <v>63</v>
      </c>
      <c r="I598" s="31">
        <f t="shared" ref="I598:I599" si="326">+J598+K598</f>
        <v>0</v>
      </c>
      <c r="J598" s="31"/>
      <c r="K598" s="31"/>
      <c r="L598" s="31">
        <f t="shared" ref="L598:L599" si="327">+M598+N598</f>
        <v>0</v>
      </c>
      <c r="M598" s="31"/>
      <c r="N598" s="31"/>
      <c r="O598" s="31">
        <f t="shared" ref="O598:O599" si="328">+P598+Q598</f>
        <v>0</v>
      </c>
      <c r="P598" s="29"/>
      <c r="Q598" s="29"/>
    </row>
    <row r="599" spans="1:17" ht="14.95" customHeight="1" x14ac:dyDescent="0.25">
      <c r="A599" s="25" t="s">
        <v>72</v>
      </c>
      <c r="B599" s="26">
        <v>702</v>
      </c>
      <c r="C599" s="27" t="s">
        <v>63</v>
      </c>
      <c r="D599" s="27" t="s">
        <v>100</v>
      </c>
      <c r="E599" s="54" t="s">
        <v>485</v>
      </c>
      <c r="F599" s="65">
        <v>850</v>
      </c>
      <c r="G599" s="27" t="s">
        <v>63</v>
      </c>
      <c r="H599" s="27" t="s">
        <v>100</v>
      </c>
      <c r="I599" s="31">
        <f t="shared" si="326"/>
        <v>1</v>
      </c>
      <c r="J599" s="31">
        <v>1</v>
      </c>
      <c r="K599" s="31"/>
      <c r="L599" s="31">
        <f t="shared" si="327"/>
        <v>1</v>
      </c>
      <c r="M599" s="31">
        <v>1</v>
      </c>
      <c r="N599" s="31"/>
      <c r="O599" s="31">
        <f t="shared" si="328"/>
        <v>1</v>
      </c>
      <c r="P599" s="32">
        <v>1</v>
      </c>
      <c r="Q599" s="29"/>
    </row>
    <row r="600" spans="1:17" ht="13.6" hidden="1" x14ac:dyDescent="0.25">
      <c r="A600" s="56" t="s">
        <v>135</v>
      </c>
      <c r="B600" s="4">
        <v>700</v>
      </c>
      <c r="C600" s="27" t="s">
        <v>102</v>
      </c>
      <c r="D600" s="27" t="s">
        <v>63</v>
      </c>
      <c r="E600" s="53" t="s">
        <v>488</v>
      </c>
      <c r="F600" s="65">
        <v>300</v>
      </c>
      <c r="G600" s="27" t="s">
        <v>102</v>
      </c>
      <c r="H600" s="27" t="s">
        <v>63</v>
      </c>
      <c r="I600" s="31">
        <f t="shared" ref="I600:Q600" si="329">+I601</f>
        <v>0</v>
      </c>
      <c r="J600" s="31">
        <f t="shared" si="329"/>
        <v>0</v>
      </c>
      <c r="K600" s="31">
        <f t="shared" si="329"/>
        <v>0</v>
      </c>
      <c r="L600" s="31">
        <f t="shared" si="329"/>
        <v>0</v>
      </c>
      <c r="M600" s="31">
        <f t="shared" si="329"/>
        <v>0</v>
      </c>
      <c r="N600" s="31">
        <f t="shared" si="329"/>
        <v>0</v>
      </c>
      <c r="O600" s="31">
        <f t="shared" si="329"/>
        <v>0</v>
      </c>
      <c r="P600" s="29">
        <f t="shared" si="329"/>
        <v>0</v>
      </c>
      <c r="Q600" s="29">
        <f t="shared" si="329"/>
        <v>0</v>
      </c>
    </row>
    <row r="601" spans="1:17" ht="13.6" hidden="1" x14ac:dyDescent="0.25">
      <c r="A601" s="80" t="s">
        <v>151</v>
      </c>
      <c r="B601" s="4">
        <v>700</v>
      </c>
      <c r="C601" s="27" t="s">
        <v>102</v>
      </c>
      <c r="D601" s="27" t="s">
        <v>63</v>
      </c>
      <c r="E601" s="53" t="s">
        <v>488</v>
      </c>
      <c r="F601" s="87">
        <v>320</v>
      </c>
      <c r="G601" s="27" t="s">
        <v>102</v>
      </c>
      <c r="H601" s="27" t="s">
        <v>63</v>
      </c>
      <c r="I601" s="31">
        <f>+J601+K601</f>
        <v>0</v>
      </c>
      <c r="J601" s="31"/>
      <c r="K601" s="31"/>
      <c r="L601" s="31">
        <f>+M601+N601</f>
        <v>0</v>
      </c>
      <c r="M601" s="31"/>
      <c r="N601" s="31"/>
      <c r="O601" s="31">
        <f>+P601+Q601</f>
        <v>0</v>
      </c>
      <c r="P601" s="29"/>
      <c r="Q601" s="29"/>
    </row>
    <row r="602" spans="1:17" x14ac:dyDescent="0.2">
      <c r="A602" s="44" t="s">
        <v>439</v>
      </c>
      <c r="B602" s="61">
        <v>700</v>
      </c>
      <c r="C602" s="46" t="s">
        <v>112</v>
      </c>
      <c r="D602" s="46" t="s">
        <v>63</v>
      </c>
      <c r="E602" s="75" t="s">
        <v>440</v>
      </c>
      <c r="F602" s="130"/>
      <c r="G602" s="46"/>
      <c r="H602" s="46"/>
      <c r="I602" s="17">
        <f t="shared" ref="I602:Q602" si="330">+I603</f>
        <v>277201.80650000001</v>
      </c>
      <c r="J602" s="17">
        <f t="shared" si="330"/>
        <v>277201.80650000001</v>
      </c>
      <c r="K602" s="17">
        <f t="shared" si="330"/>
        <v>0</v>
      </c>
      <c r="L602" s="17">
        <f t="shared" si="330"/>
        <v>0</v>
      </c>
      <c r="M602" s="17">
        <f t="shared" si="330"/>
        <v>0</v>
      </c>
      <c r="N602" s="17">
        <f t="shared" si="330"/>
        <v>0</v>
      </c>
      <c r="O602" s="17">
        <f t="shared" si="330"/>
        <v>0</v>
      </c>
      <c r="P602" s="75">
        <f t="shared" si="330"/>
        <v>0</v>
      </c>
      <c r="Q602" s="75">
        <f t="shared" si="330"/>
        <v>0</v>
      </c>
    </row>
    <row r="603" spans="1:17" ht="13.6" x14ac:dyDescent="0.25">
      <c r="A603" s="121" t="s">
        <v>287</v>
      </c>
      <c r="B603" s="26">
        <v>700</v>
      </c>
      <c r="C603" s="27" t="s">
        <v>112</v>
      </c>
      <c r="D603" s="27" t="s">
        <v>63</v>
      </c>
      <c r="E603" s="29" t="s">
        <v>440</v>
      </c>
      <c r="F603" s="126">
        <v>400</v>
      </c>
      <c r="G603" s="27"/>
      <c r="H603" s="27"/>
      <c r="I603" s="31">
        <f>+I604+I636</f>
        <v>277201.80650000001</v>
      </c>
      <c r="J603" s="31">
        <f t="shared" ref="J603:Q603" si="331">+J604+J636</f>
        <v>277201.80650000001</v>
      </c>
      <c r="K603" s="31">
        <f t="shared" si="331"/>
        <v>0</v>
      </c>
      <c r="L603" s="31">
        <f t="shared" si="331"/>
        <v>0</v>
      </c>
      <c r="M603" s="31">
        <f t="shared" si="331"/>
        <v>0</v>
      </c>
      <c r="N603" s="31">
        <f t="shared" si="331"/>
        <v>0</v>
      </c>
      <c r="O603" s="31">
        <f t="shared" si="331"/>
        <v>0</v>
      </c>
      <c r="P603" s="31">
        <f t="shared" si="331"/>
        <v>0</v>
      </c>
      <c r="Q603" s="31">
        <f t="shared" si="331"/>
        <v>0</v>
      </c>
    </row>
    <row r="604" spans="1:17" ht="13.6" x14ac:dyDescent="0.25">
      <c r="A604" s="131" t="s">
        <v>289</v>
      </c>
      <c r="B604" s="26">
        <v>700</v>
      </c>
      <c r="C604" s="27" t="s">
        <v>112</v>
      </c>
      <c r="D604" s="27" t="s">
        <v>63</v>
      </c>
      <c r="E604" s="29" t="s">
        <v>440</v>
      </c>
      <c r="F604" s="126">
        <v>410</v>
      </c>
      <c r="G604" s="27" t="s">
        <v>112</v>
      </c>
      <c r="H604" s="27" t="s">
        <v>63</v>
      </c>
      <c r="I604" s="31">
        <f>+J604+K604</f>
        <v>13000</v>
      </c>
      <c r="J604" s="31">
        <f>13000+130-130</f>
        <v>13000</v>
      </c>
      <c r="K604" s="31"/>
      <c r="L604" s="31">
        <f>+M604+N604</f>
        <v>0</v>
      </c>
      <c r="M604" s="31"/>
      <c r="N604" s="31"/>
      <c r="O604" s="31">
        <f>+P604+Q604</f>
        <v>0</v>
      </c>
      <c r="P604" s="29"/>
      <c r="Q604" s="29"/>
    </row>
    <row r="605" spans="1:17" ht="13.6" hidden="1" x14ac:dyDescent="0.25">
      <c r="A605" s="25" t="s">
        <v>25</v>
      </c>
      <c r="B605" s="26">
        <v>700</v>
      </c>
      <c r="C605" s="27" t="s">
        <v>102</v>
      </c>
      <c r="D605" s="27" t="s">
        <v>63</v>
      </c>
      <c r="E605" s="53" t="s">
        <v>36</v>
      </c>
      <c r="F605" s="65">
        <v>200</v>
      </c>
      <c r="G605" s="27" t="s">
        <v>102</v>
      </c>
      <c r="H605" s="27" t="s">
        <v>63</v>
      </c>
      <c r="I605" s="31">
        <f t="shared" ref="I605:Q605" si="332">+I606</f>
        <v>0</v>
      </c>
      <c r="J605" s="31">
        <f t="shared" si="332"/>
        <v>0</v>
      </c>
      <c r="K605" s="31">
        <f t="shared" si="332"/>
        <v>0</v>
      </c>
      <c r="L605" s="31">
        <f t="shared" si="332"/>
        <v>0</v>
      </c>
      <c r="M605" s="31">
        <f t="shared" si="332"/>
        <v>0</v>
      </c>
      <c r="N605" s="31">
        <f t="shared" si="332"/>
        <v>0</v>
      </c>
      <c r="O605" s="31">
        <f t="shared" si="332"/>
        <v>0</v>
      </c>
      <c r="P605" s="29">
        <f t="shared" si="332"/>
        <v>0</v>
      </c>
      <c r="Q605" s="29">
        <f t="shared" si="332"/>
        <v>0</v>
      </c>
    </row>
    <row r="606" spans="1:17" ht="13.6" hidden="1" x14ac:dyDescent="0.25">
      <c r="A606" s="25" t="s">
        <v>45</v>
      </c>
      <c r="B606" s="26">
        <v>700</v>
      </c>
      <c r="C606" s="27" t="s">
        <v>102</v>
      </c>
      <c r="D606" s="27" t="s">
        <v>63</v>
      </c>
      <c r="E606" s="53" t="s">
        <v>36</v>
      </c>
      <c r="F606" s="65">
        <v>240</v>
      </c>
      <c r="G606" s="27" t="s">
        <v>102</v>
      </c>
      <c r="H606" s="27" t="s">
        <v>63</v>
      </c>
      <c r="I606" s="31">
        <f>+J606+K606</f>
        <v>0</v>
      </c>
      <c r="J606" s="31"/>
      <c r="K606" s="31"/>
      <c r="L606" s="31">
        <f>+M606+N606</f>
        <v>0</v>
      </c>
      <c r="M606" s="31"/>
      <c r="N606" s="31"/>
      <c r="O606" s="31">
        <f>+P606+Q606</f>
        <v>0</v>
      </c>
      <c r="P606" s="29"/>
      <c r="Q606" s="29"/>
    </row>
    <row r="607" spans="1:17" ht="13.6" hidden="1" x14ac:dyDescent="0.25">
      <c r="A607" s="25" t="s">
        <v>19</v>
      </c>
      <c r="B607" s="26">
        <v>700</v>
      </c>
      <c r="C607" s="27" t="s">
        <v>102</v>
      </c>
      <c r="D607" s="27" t="s">
        <v>63</v>
      </c>
      <c r="E607" s="53" t="s">
        <v>36</v>
      </c>
      <c r="F607" s="126">
        <v>800</v>
      </c>
      <c r="G607" s="27" t="s">
        <v>102</v>
      </c>
      <c r="H607" s="27" t="s">
        <v>63</v>
      </c>
      <c r="I607" s="31">
        <f t="shared" ref="I607:Q607" si="333">+I608</f>
        <v>0</v>
      </c>
      <c r="J607" s="31">
        <f t="shared" si="333"/>
        <v>0</v>
      </c>
      <c r="K607" s="31">
        <f t="shared" si="333"/>
        <v>0</v>
      </c>
      <c r="L607" s="31">
        <f t="shared" si="333"/>
        <v>0</v>
      </c>
      <c r="M607" s="31">
        <f t="shared" si="333"/>
        <v>0</v>
      </c>
      <c r="N607" s="31">
        <f t="shared" si="333"/>
        <v>0</v>
      </c>
      <c r="O607" s="31">
        <f t="shared" si="333"/>
        <v>0</v>
      </c>
      <c r="P607" s="29">
        <f t="shared" si="333"/>
        <v>0</v>
      </c>
      <c r="Q607" s="29">
        <f t="shared" si="333"/>
        <v>0</v>
      </c>
    </row>
    <row r="608" spans="1:17" ht="13.6" hidden="1" x14ac:dyDescent="0.25">
      <c r="A608" s="36" t="s">
        <v>72</v>
      </c>
      <c r="B608" s="26">
        <v>700</v>
      </c>
      <c r="C608" s="27" t="s">
        <v>102</v>
      </c>
      <c r="D608" s="27" t="s">
        <v>63</v>
      </c>
      <c r="E608" s="53" t="s">
        <v>36</v>
      </c>
      <c r="F608" s="126">
        <v>850</v>
      </c>
      <c r="G608" s="27" t="s">
        <v>102</v>
      </c>
      <c r="H608" s="27" t="s">
        <v>63</v>
      </c>
      <c r="I608" s="31">
        <f>+J608+K608</f>
        <v>0</v>
      </c>
      <c r="J608" s="31"/>
      <c r="K608" s="31"/>
      <c r="L608" s="31">
        <f>+M608+N608</f>
        <v>0</v>
      </c>
      <c r="M608" s="31"/>
      <c r="N608" s="31"/>
      <c r="O608" s="31">
        <f>+P608+Q608</f>
        <v>0</v>
      </c>
      <c r="P608" s="29"/>
      <c r="Q608" s="29"/>
    </row>
    <row r="609" spans="1:17" ht="77.45" hidden="1" x14ac:dyDescent="0.2">
      <c r="A609" s="18" t="s">
        <v>489</v>
      </c>
      <c r="B609" s="4">
        <v>700</v>
      </c>
      <c r="C609" s="19" t="s">
        <v>102</v>
      </c>
      <c r="D609" s="19" t="s">
        <v>63</v>
      </c>
      <c r="E609" s="50" t="s">
        <v>490</v>
      </c>
      <c r="F609" s="125"/>
      <c r="G609" s="19" t="s">
        <v>102</v>
      </c>
      <c r="H609" s="19" t="s">
        <v>63</v>
      </c>
      <c r="I609" s="23">
        <f t="shared" ref="I609:Q610" si="334">+I610</f>
        <v>0</v>
      </c>
      <c r="J609" s="23">
        <f t="shared" si="334"/>
        <v>0</v>
      </c>
      <c r="K609" s="23">
        <f t="shared" si="334"/>
        <v>0</v>
      </c>
      <c r="L609" s="23">
        <f t="shared" si="334"/>
        <v>0</v>
      </c>
      <c r="M609" s="23">
        <f t="shared" si="334"/>
        <v>0</v>
      </c>
      <c r="N609" s="23">
        <f t="shared" si="334"/>
        <v>0</v>
      </c>
      <c r="O609" s="23">
        <f t="shared" si="334"/>
        <v>0</v>
      </c>
      <c r="P609" s="24">
        <f t="shared" si="334"/>
        <v>0</v>
      </c>
      <c r="Q609" s="24">
        <f t="shared" si="334"/>
        <v>0</v>
      </c>
    </row>
    <row r="610" spans="1:17" ht="13.6" hidden="1" x14ac:dyDescent="0.25">
      <c r="A610" s="25" t="s">
        <v>25</v>
      </c>
      <c r="B610" s="26">
        <v>700</v>
      </c>
      <c r="C610" s="27" t="s">
        <v>102</v>
      </c>
      <c r="D610" s="27" t="s">
        <v>63</v>
      </c>
      <c r="E610" s="53" t="s">
        <v>490</v>
      </c>
      <c r="F610" s="126">
        <v>200</v>
      </c>
      <c r="G610" s="27" t="s">
        <v>102</v>
      </c>
      <c r="H610" s="27" t="s">
        <v>63</v>
      </c>
      <c r="I610" s="31">
        <f t="shared" si="334"/>
        <v>0</v>
      </c>
      <c r="J610" s="31">
        <f t="shared" si="334"/>
        <v>0</v>
      </c>
      <c r="K610" s="31">
        <f t="shared" si="334"/>
        <v>0</v>
      </c>
      <c r="L610" s="31">
        <f t="shared" si="334"/>
        <v>0</v>
      </c>
      <c r="M610" s="31">
        <f t="shared" si="334"/>
        <v>0</v>
      </c>
      <c r="N610" s="31">
        <f t="shared" si="334"/>
        <v>0</v>
      </c>
      <c r="O610" s="31">
        <f t="shared" si="334"/>
        <v>0</v>
      </c>
      <c r="P610" s="32">
        <f t="shared" si="334"/>
        <v>0</v>
      </c>
      <c r="Q610" s="32">
        <f t="shared" si="334"/>
        <v>0</v>
      </c>
    </row>
    <row r="611" spans="1:17" ht="13.6" hidden="1" x14ac:dyDescent="0.25">
      <c r="A611" s="25" t="s">
        <v>45</v>
      </c>
      <c r="B611" s="26">
        <v>700</v>
      </c>
      <c r="C611" s="27" t="s">
        <v>102</v>
      </c>
      <c r="D611" s="27" t="s">
        <v>63</v>
      </c>
      <c r="E611" s="53" t="s">
        <v>490</v>
      </c>
      <c r="F611" s="126">
        <v>240</v>
      </c>
      <c r="G611" s="27" t="s">
        <v>102</v>
      </c>
      <c r="H611" s="27" t="s">
        <v>63</v>
      </c>
      <c r="I611" s="31">
        <f>+J611+K611</f>
        <v>0</v>
      </c>
      <c r="J611" s="31"/>
      <c r="K611" s="31"/>
      <c r="L611" s="31">
        <f>+M611+N611</f>
        <v>0</v>
      </c>
      <c r="M611" s="31"/>
      <c r="N611" s="31"/>
      <c r="O611" s="31">
        <f>+P611+Q611</f>
        <v>0</v>
      </c>
      <c r="P611" s="32"/>
      <c r="Q611" s="32"/>
    </row>
    <row r="612" spans="1:17" ht="13.6" hidden="1" x14ac:dyDescent="0.25">
      <c r="A612" s="18" t="s">
        <v>439</v>
      </c>
      <c r="B612" s="26">
        <v>700</v>
      </c>
      <c r="C612" s="27" t="s">
        <v>102</v>
      </c>
      <c r="D612" s="27" t="s">
        <v>63</v>
      </c>
      <c r="E612" s="53" t="s">
        <v>491</v>
      </c>
      <c r="F612" s="126"/>
      <c r="G612" s="27" t="s">
        <v>102</v>
      </c>
      <c r="H612" s="27" t="s">
        <v>63</v>
      </c>
      <c r="I612" s="31">
        <f t="shared" ref="I612:Q613" si="335">+I613</f>
        <v>0</v>
      </c>
      <c r="J612" s="31">
        <f t="shared" si="335"/>
        <v>0</v>
      </c>
      <c r="K612" s="31">
        <f t="shared" si="335"/>
        <v>0</v>
      </c>
      <c r="L612" s="31">
        <f t="shared" si="335"/>
        <v>0</v>
      </c>
      <c r="M612" s="31">
        <f t="shared" si="335"/>
        <v>0</v>
      </c>
      <c r="N612" s="31">
        <f t="shared" si="335"/>
        <v>0</v>
      </c>
      <c r="O612" s="31">
        <f t="shared" si="335"/>
        <v>0</v>
      </c>
      <c r="P612" s="29">
        <f t="shared" si="335"/>
        <v>0</v>
      </c>
      <c r="Q612" s="29">
        <f t="shared" si="335"/>
        <v>0</v>
      </c>
    </row>
    <row r="613" spans="1:17" ht="13.6" hidden="1" x14ac:dyDescent="0.25">
      <c r="A613" s="25" t="s">
        <v>25</v>
      </c>
      <c r="B613" s="26">
        <v>700</v>
      </c>
      <c r="C613" s="27" t="s">
        <v>102</v>
      </c>
      <c r="D613" s="27" t="s">
        <v>63</v>
      </c>
      <c r="E613" s="53" t="s">
        <v>491</v>
      </c>
      <c r="F613" s="126">
        <v>200</v>
      </c>
      <c r="G613" s="27" t="s">
        <v>102</v>
      </c>
      <c r="H613" s="27" t="s">
        <v>63</v>
      </c>
      <c r="I613" s="31">
        <f t="shared" si="335"/>
        <v>0</v>
      </c>
      <c r="J613" s="31">
        <f t="shared" si="335"/>
        <v>0</v>
      </c>
      <c r="K613" s="31">
        <f t="shared" si="335"/>
        <v>0</v>
      </c>
      <c r="L613" s="31">
        <f t="shared" si="335"/>
        <v>0</v>
      </c>
      <c r="M613" s="31">
        <f t="shared" si="335"/>
        <v>0</v>
      </c>
      <c r="N613" s="31">
        <f t="shared" si="335"/>
        <v>0</v>
      </c>
      <c r="O613" s="31">
        <f t="shared" si="335"/>
        <v>0</v>
      </c>
      <c r="P613" s="29">
        <f t="shared" si="335"/>
        <v>0</v>
      </c>
      <c r="Q613" s="29">
        <f t="shared" si="335"/>
        <v>0</v>
      </c>
    </row>
    <row r="614" spans="1:17" ht="13.6" hidden="1" x14ac:dyDescent="0.25">
      <c r="A614" s="25" t="s">
        <v>45</v>
      </c>
      <c r="B614" s="26">
        <v>700</v>
      </c>
      <c r="C614" s="27" t="s">
        <v>102</v>
      </c>
      <c r="D614" s="27" t="s">
        <v>63</v>
      </c>
      <c r="E614" s="53" t="s">
        <v>491</v>
      </c>
      <c r="F614" s="126">
        <v>240</v>
      </c>
      <c r="G614" s="27" t="s">
        <v>102</v>
      </c>
      <c r="H614" s="27" t="s">
        <v>63</v>
      </c>
      <c r="I614" s="31">
        <f>+J614+K614</f>
        <v>0</v>
      </c>
      <c r="J614" s="31"/>
      <c r="K614" s="31"/>
      <c r="L614" s="31">
        <f>+M614+N614</f>
        <v>0</v>
      </c>
      <c r="M614" s="31"/>
      <c r="N614" s="31"/>
      <c r="O614" s="31">
        <f>+P614+Q614</f>
        <v>0</v>
      </c>
      <c r="P614" s="29"/>
      <c r="Q614" s="29"/>
    </row>
    <row r="615" spans="1:17" ht="52.5" hidden="1" customHeight="1" x14ac:dyDescent="0.2">
      <c r="A615" s="132" t="s">
        <v>492</v>
      </c>
      <c r="B615" s="4">
        <v>700</v>
      </c>
      <c r="C615" s="19" t="s">
        <v>102</v>
      </c>
      <c r="D615" s="19" t="s">
        <v>63</v>
      </c>
      <c r="E615" s="50" t="s">
        <v>493</v>
      </c>
      <c r="F615" s="40"/>
      <c r="G615" s="19" t="s">
        <v>102</v>
      </c>
      <c r="H615" s="19" t="s">
        <v>63</v>
      </c>
      <c r="I615" s="23">
        <f t="shared" ref="I615:Q615" si="336">+I616+I618</f>
        <v>0</v>
      </c>
      <c r="J615" s="23">
        <f t="shared" si="336"/>
        <v>0</v>
      </c>
      <c r="K615" s="23">
        <f t="shared" si="336"/>
        <v>0</v>
      </c>
      <c r="L615" s="23">
        <f t="shared" si="336"/>
        <v>0</v>
      </c>
      <c r="M615" s="23">
        <f t="shared" si="336"/>
        <v>0</v>
      </c>
      <c r="N615" s="23">
        <f t="shared" si="336"/>
        <v>0</v>
      </c>
      <c r="O615" s="23">
        <f t="shared" si="336"/>
        <v>0</v>
      </c>
      <c r="P615" s="21">
        <f t="shared" si="336"/>
        <v>0</v>
      </c>
      <c r="Q615" s="21">
        <f t="shared" si="336"/>
        <v>0</v>
      </c>
    </row>
    <row r="616" spans="1:17" ht="13.6" hidden="1" x14ac:dyDescent="0.25">
      <c r="A616" s="25" t="s">
        <v>25</v>
      </c>
      <c r="B616" s="4">
        <v>700</v>
      </c>
      <c r="C616" s="27" t="s">
        <v>102</v>
      </c>
      <c r="D616" s="27" t="s">
        <v>63</v>
      </c>
      <c r="E616" s="53" t="s">
        <v>493</v>
      </c>
      <c r="F616" s="65">
        <v>200</v>
      </c>
      <c r="G616" s="27" t="s">
        <v>102</v>
      </c>
      <c r="H616" s="27" t="s">
        <v>63</v>
      </c>
      <c r="I616" s="31">
        <f t="shared" ref="I616:Q616" si="337">+I617</f>
        <v>0</v>
      </c>
      <c r="J616" s="31">
        <f t="shared" si="337"/>
        <v>0</v>
      </c>
      <c r="K616" s="31">
        <f t="shared" si="337"/>
        <v>0</v>
      </c>
      <c r="L616" s="31">
        <f t="shared" si="337"/>
        <v>0</v>
      </c>
      <c r="M616" s="31">
        <f t="shared" si="337"/>
        <v>0</v>
      </c>
      <c r="N616" s="31">
        <f t="shared" si="337"/>
        <v>0</v>
      </c>
      <c r="O616" s="31">
        <f t="shared" si="337"/>
        <v>0</v>
      </c>
      <c r="P616" s="29">
        <f t="shared" si="337"/>
        <v>0</v>
      </c>
      <c r="Q616" s="29">
        <f t="shared" si="337"/>
        <v>0</v>
      </c>
    </row>
    <row r="617" spans="1:17" ht="22.75" hidden="1" customHeight="1" x14ac:dyDescent="0.25">
      <c r="A617" s="25" t="s">
        <v>45</v>
      </c>
      <c r="B617" s="4">
        <v>700</v>
      </c>
      <c r="C617" s="27" t="s">
        <v>102</v>
      </c>
      <c r="D617" s="27" t="s">
        <v>63</v>
      </c>
      <c r="E617" s="53" t="s">
        <v>493</v>
      </c>
      <c r="F617" s="65">
        <v>240</v>
      </c>
      <c r="G617" s="27" t="s">
        <v>102</v>
      </c>
      <c r="H617" s="27" t="s">
        <v>63</v>
      </c>
      <c r="I617" s="31">
        <f>+J617+K617</f>
        <v>0</v>
      </c>
      <c r="J617" s="31"/>
      <c r="K617" s="31"/>
      <c r="L617" s="31">
        <f>+M617+N617</f>
        <v>0</v>
      </c>
      <c r="M617" s="31"/>
      <c r="N617" s="31"/>
      <c r="O617" s="31">
        <f>+P617+Q617</f>
        <v>0</v>
      </c>
      <c r="P617" s="29"/>
      <c r="Q617" s="29"/>
    </row>
    <row r="618" spans="1:17" ht="13.6" hidden="1" x14ac:dyDescent="0.25">
      <c r="A618" s="106" t="s">
        <v>287</v>
      </c>
      <c r="B618" s="26">
        <v>700</v>
      </c>
      <c r="C618" s="27" t="s">
        <v>102</v>
      </c>
      <c r="D618" s="27" t="s">
        <v>63</v>
      </c>
      <c r="E618" s="53" t="s">
        <v>494</v>
      </c>
      <c r="F618" s="65">
        <v>400</v>
      </c>
      <c r="G618" s="27" t="s">
        <v>102</v>
      </c>
      <c r="H618" s="27" t="s">
        <v>63</v>
      </c>
      <c r="I618" s="31">
        <f t="shared" ref="I618:Q618" si="338">+I619</f>
        <v>0</v>
      </c>
      <c r="J618" s="31">
        <f t="shared" si="338"/>
        <v>0</v>
      </c>
      <c r="K618" s="31">
        <f t="shared" si="338"/>
        <v>0</v>
      </c>
      <c r="L618" s="31">
        <f t="shared" si="338"/>
        <v>0</v>
      </c>
      <c r="M618" s="31">
        <f t="shared" si="338"/>
        <v>0</v>
      </c>
      <c r="N618" s="31">
        <f t="shared" si="338"/>
        <v>0</v>
      </c>
      <c r="O618" s="31">
        <f t="shared" si="338"/>
        <v>0</v>
      </c>
      <c r="P618" s="29">
        <f t="shared" si="338"/>
        <v>0</v>
      </c>
      <c r="Q618" s="29">
        <f t="shared" si="338"/>
        <v>0</v>
      </c>
    </row>
    <row r="619" spans="1:17" ht="13.6" hidden="1" x14ac:dyDescent="0.25">
      <c r="A619" s="107" t="s">
        <v>289</v>
      </c>
      <c r="B619" s="26">
        <v>700</v>
      </c>
      <c r="C619" s="27" t="s">
        <v>102</v>
      </c>
      <c r="D619" s="27" t="s">
        <v>63</v>
      </c>
      <c r="E619" s="53" t="s">
        <v>494</v>
      </c>
      <c r="F619" s="65">
        <v>410</v>
      </c>
      <c r="G619" s="27" t="s">
        <v>102</v>
      </c>
      <c r="H619" s="27" t="s">
        <v>63</v>
      </c>
      <c r="I619" s="31">
        <f>+J619+K619</f>
        <v>0</v>
      </c>
      <c r="J619" s="31"/>
      <c r="K619" s="31"/>
      <c r="L619" s="31">
        <f>+M619+N619</f>
        <v>0</v>
      </c>
      <c r="M619" s="31"/>
      <c r="N619" s="31"/>
      <c r="O619" s="31">
        <f>+P619+Q619</f>
        <v>0</v>
      </c>
      <c r="P619" s="29"/>
      <c r="Q619" s="29"/>
    </row>
    <row r="620" spans="1:17" ht="31.25" hidden="1" x14ac:dyDescent="0.2">
      <c r="A620" s="43" t="s">
        <v>495</v>
      </c>
      <c r="B620" s="4">
        <v>700</v>
      </c>
      <c r="C620" s="19" t="s">
        <v>102</v>
      </c>
      <c r="D620" s="19" t="s">
        <v>63</v>
      </c>
      <c r="E620" s="50" t="s">
        <v>496</v>
      </c>
      <c r="F620" s="40"/>
      <c r="G620" s="19" t="s">
        <v>102</v>
      </c>
      <c r="H620" s="19" t="s">
        <v>63</v>
      </c>
      <c r="I620" s="23">
        <f t="shared" ref="I620:Q621" si="339">+I621</f>
        <v>0</v>
      </c>
      <c r="J620" s="23">
        <f t="shared" si="339"/>
        <v>0</v>
      </c>
      <c r="K620" s="23">
        <f t="shared" si="339"/>
        <v>0</v>
      </c>
      <c r="L620" s="23">
        <f t="shared" si="339"/>
        <v>0</v>
      </c>
      <c r="M620" s="23">
        <f t="shared" si="339"/>
        <v>0</v>
      </c>
      <c r="N620" s="23">
        <f t="shared" si="339"/>
        <v>0</v>
      </c>
      <c r="O620" s="23">
        <f t="shared" si="339"/>
        <v>0</v>
      </c>
      <c r="P620" s="24">
        <f t="shared" si="339"/>
        <v>0</v>
      </c>
      <c r="Q620" s="24">
        <f t="shared" si="339"/>
        <v>0</v>
      </c>
    </row>
    <row r="621" spans="1:17" ht="13.6" hidden="1" x14ac:dyDescent="0.25">
      <c r="A621" s="25" t="s">
        <v>25</v>
      </c>
      <c r="B621" s="4">
        <v>700</v>
      </c>
      <c r="C621" s="27" t="s">
        <v>102</v>
      </c>
      <c r="D621" s="27" t="s">
        <v>63</v>
      </c>
      <c r="E621" s="53" t="s">
        <v>496</v>
      </c>
      <c r="F621" s="65">
        <v>200</v>
      </c>
      <c r="G621" s="27" t="s">
        <v>102</v>
      </c>
      <c r="H621" s="27" t="s">
        <v>63</v>
      </c>
      <c r="I621" s="31">
        <f t="shared" si="339"/>
        <v>0</v>
      </c>
      <c r="J621" s="31">
        <f t="shared" si="339"/>
        <v>0</v>
      </c>
      <c r="K621" s="31">
        <f t="shared" si="339"/>
        <v>0</v>
      </c>
      <c r="L621" s="31">
        <f t="shared" si="339"/>
        <v>0</v>
      </c>
      <c r="M621" s="31">
        <f t="shared" si="339"/>
        <v>0</v>
      </c>
      <c r="N621" s="31">
        <f t="shared" si="339"/>
        <v>0</v>
      </c>
      <c r="O621" s="31">
        <f t="shared" si="339"/>
        <v>0</v>
      </c>
      <c r="P621" s="29">
        <f t="shared" si="339"/>
        <v>0</v>
      </c>
      <c r="Q621" s="29">
        <f t="shared" si="339"/>
        <v>0</v>
      </c>
    </row>
    <row r="622" spans="1:17" ht="13.6" hidden="1" x14ac:dyDescent="0.25">
      <c r="A622" s="25" t="s">
        <v>45</v>
      </c>
      <c r="B622" s="4">
        <v>700</v>
      </c>
      <c r="C622" s="27" t="s">
        <v>102</v>
      </c>
      <c r="D622" s="27" t="s">
        <v>63</v>
      </c>
      <c r="E622" s="53" t="s">
        <v>496</v>
      </c>
      <c r="F622" s="65">
        <v>240</v>
      </c>
      <c r="G622" s="27" t="s">
        <v>102</v>
      </c>
      <c r="H622" s="27" t="s">
        <v>63</v>
      </c>
      <c r="I622" s="31">
        <f>+J622+K622</f>
        <v>0</v>
      </c>
      <c r="J622" s="31"/>
      <c r="K622" s="31"/>
      <c r="L622" s="31">
        <f>+M622+N622</f>
        <v>0</v>
      </c>
      <c r="M622" s="31"/>
      <c r="N622" s="31"/>
      <c r="O622" s="31">
        <f>+P622+Q622</f>
        <v>0</v>
      </c>
      <c r="P622" s="29"/>
      <c r="Q622" s="29"/>
    </row>
    <row r="623" spans="1:17" ht="38.75" hidden="1" x14ac:dyDescent="0.25">
      <c r="A623" s="38" t="s">
        <v>497</v>
      </c>
      <c r="B623" s="4">
        <v>700</v>
      </c>
      <c r="C623" s="27" t="s">
        <v>102</v>
      </c>
      <c r="D623" s="27" t="s">
        <v>63</v>
      </c>
      <c r="E623" s="53" t="s">
        <v>498</v>
      </c>
      <c r="F623" s="42"/>
      <c r="G623" s="27" t="s">
        <v>102</v>
      </c>
      <c r="H623" s="27" t="s">
        <v>63</v>
      </c>
      <c r="I623" s="31">
        <f t="shared" ref="I623:Q624" si="340">+I624</f>
        <v>0</v>
      </c>
      <c r="J623" s="31">
        <f t="shared" si="340"/>
        <v>0</v>
      </c>
      <c r="K623" s="31">
        <f t="shared" si="340"/>
        <v>0</v>
      </c>
      <c r="L623" s="31">
        <f t="shared" si="340"/>
        <v>0</v>
      </c>
      <c r="M623" s="31">
        <f t="shared" si="340"/>
        <v>0</v>
      </c>
      <c r="N623" s="31">
        <f t="shared" si="340"/>
        <v>0</v>
      </c>
      <c r="O623" s="31">
        <f t="shared" si="340"/>
        <v>0</v>
      </c>
      <c r="P623" s="29">
        <f t="shared" si="340"/>
        <v>0</v>
      </c>
      <c r="Q623" s="29">
        <f t="shared" si="340"/>
        <v>0</v>
      </c>
    </row>
    <row r="624" spans="1:17" ht="27.2" hidden="1" x14ac:dyDescent="0.25">
      <c r="A624" s="106" t="s">
        <v>499</v>
      </c>
      <c r="B624" s="4">
        <v>700</v>
      </c>
      <c r="C624" s="27" t="s">
        <v>102</v>
      </c>
      <c r="D624" s="27" t="s">
        <v>63</v>
      </c>
      <c r="E624" s="53" t="s">
        <v>498</v>
      </c>
      <c r="F624" s="42">
        <v>400</v>
      </c>
      <c r="G624" s="27" t="s">
        <v>102</v>
      </c>
      <c r="H624" s="27" t="s">
        <v>63</v>
      </c>
      <c r="I624" s="31">
        <f t="shared" si="340"/>
        <v>0</v>
      </c>
      <c r="J624" s="31">
        <f t="shared" si="340"/>
        <v>0</v>
      </c>
      <c r="K624" s="31">
        <f t="shared" si="340"/>
        <v>0</v>
      </c>
      <c r="L624" s="31">
        <f t="shared" si="340"/>
        <v>0</v>
      </c>
      <c r="M624" s="31">
        <f t="shared" si="340"/>
        <v>0</v>
      </c>
      <c r="N624" s="31">
        <f t="shared" si="340"/>
        <v>0</v>
      </c>
      <c r="O624" s="31">
        <f t="shared" si="340"/>
        <v>0</v>
      </c>
      <c r="P624" s="29">
        <f t="shared" si="340"/>
        <v>0</v>
      </c>
      <c r="Q624" s="29">
        <f t="shared" si="340"/>
        <v>0</v>
      </c>
    </row>
    <row r="625" spans="1:17" ht="13.6" hidden="1" x14ac:dyDescent="0.25">
      <c r="A625" s="107" t="s">
        <v>289</v>
      </c>
      <c r="B625" s="4">
        <v>700</v>
      </c>
      <c r="C625" s="27" t="s">
        <v>102</v>
      </c>
      <c r="D625" s="27" t="s">
        <v>63</v>
      </c>
      <c r="E625" s="53" t="s">
        <v>498</v>
      </c>
      <c r="F625" s="42">
        <v>410</v>
      </c>
      <c r="G625" s="27" t="s">
        <v>102</v>
      </c>
      <c r="H625" s="27" t="s">
        <v>63</v>
      </c>
      <c r="I625" s="31">
        <f>+J625+K625</f>
        <v>0</v>
      </c>
      <c r="J625" s="31"/>
      <c r="K625" s="31"/>
      <c r="L625" s="31">
        <f>+M625+N625</f>
        <v>0</v>
      </c>
      <c r="M625" s="31"/>
      <c r="N625" s="31"/>
      <c r="O625" s="31">
        <f>+P625+Q625</f>
        <v>0</v>
      </c>
      <c r="P625" s="29"/>
      <c r="Q625" s="29"/>
    </row>
    <row r="626" spans="1:17" ht="25.85" hidden="1" x14ac:dyDescent="0.2">
      <c r="A626" s="18" t="s">
        <v>500</v>
      </c>
      <c r="B626" s="4">
        <v>700</v>
      </c>
      <c r="C626" s="19" t="s">
        <v>102</v>
      </c>
      <c r="D626" s="19" t="s">
        <v>63</v>
      </c>
      <c r="E626" s="50" t="s">
        <v>501</v>
      </c>
      <c r="F626" s="40"/>
      <c r="G626" s="19" t="s">
        <v>102</v>
      </c>
      <c r="H626" s="19" t="s">
        <v>63</v>
      </c>
      <c r="I626" s="23">
        <f t="shared" ref="I626:Q626" si="341">+I627+I630+I633</f>
        <v>0</v>
      </c>
      <c r="J626" s="23">
        <f t="shared" si="341"/>
        <v>0</v>
      </c>
      <c r="K626" s="23">
        <f t="shared" si="341"/>
        <v>0</v>
      </c>
      <c r="L626" s="23">
        <f t="shared" si="341"/>
        <v>0</v>
      </c>
      <c r="M626" s="23">
        <f t="shared" si="341"/>
        <v>0</v>
      </c>
      <c r="N626" s="23">
        <f t="shared" si="341"/>
        <v>0</v>
      </c>
      <c r="O626" s="23">
        <f t="shared" si="341"/>
        <v>0</v>
      </c>
      <c r="P626" s="21">
        <f t="shared" si="341"/>
        <v>0</v>
      </c>
      <c r="Q626" s="21">
        <f t="shared" si="341"/>
        <v>0</v>
      </c>
    </row>
    <row r="627" spans="1:17" ht="51.65" hidden="1" x14ac:dyDescent="0.2">
      <c r="A627" s="38" t="s">
        <v>502</v>
      </c>
      <c r="B627" s="4">
        <v>700</v>
      </c>
      <c r="C627" s="19" t="s">
        <v>102</v>
      </c>
      <c r="D627" s="19" t="s">
        <v>63</v>
      </c>
      <c r="E627" s="50" t="s">
        <v>503</v>
      </c>
      <c r="F627" s="40"/>
      <c r="G627" s="19" t="s">
        <v>102</v>
      </c>
      <c r="H627" s="19" t="s">
        <v>63</v>
      </c>
      <c r="I627" s="23">
        <f t="shared" ref="I627:Q628" si="342">+I628</f>
        <v>0</v>
      </c>
      <c r="J627" s="23">
        <f t="shared" si="342"/>
        <v>0</v>
      </c>
      <c r="K627" s="23">
        <f t="shared" si="342"/>
        <v>0</v>
      </c>
      <c r="L627" s="23">
        <f t="shared" si="342"/>
        <v>0</v>
      </c>
      <c r="M627" s="23">
        <f t="shared" si="342"/>
        <v>0</v>
      </c>
      <c r="N627" s="23">
        <f t="shared" si="342"/>
        <v>0</v>
      </c>
      <c r="O627" s="23">
        <f t="shared" si="342"/>
        <v>0</v>
      </c>
      <c r="P627" s="21">
        <f t="shared" si="342"/>
        <v>0</v>
      </c>
      <c r="Q627" s="21">
        <f t="shared" si="342"/>
        <v>0</v>
      </c>
    </row>
    <row r="628" spans="1:17" ht="13.6" hidden="1" x14ac:dyDescent="0.25">
      <c r="A628" s="25" t="s">
        <v>25</v>
      </c>
      <c r="B628" s="4">
        <v>700</v>
      </c>
      <c r="C628" s="27" t="s">
        <v>102</v>
      </c>
      <c r="D628" s="27" t="s">
        <v>63</v>
      </c>
      <c r="E628" s="53" t="s">
        <v>503</v>
      </c>
      <c r="F628" s="65">
        <v>200</v>
      </c>
      <c r="G628" s="27" t="s">
        <v>102</v>
      </c>
      <c r="H628" s="27" t="s">
        <v>63</v>
      </c>
      <c r="I628" s="31">
        <f t="shared" si="342"/>
        <v>0</v>
      </c>
      <c r="J628" s="31">
        <f t="shared" si="342"/>
        <v>0</v>
      </c>
      <c r="K628" s="31">
        <f t="shared" si="342"/>
        <v>0</v>
      </c>
      <c r="L628" s="31">
        <f t="shared" si="342"/>
        <v>0</v>
      </c>
      <c r="M628" s="31">
        <f t="shared" si="342"/>
        <v>0</v>
      </c>
      <c r="N628" s="31">
        <f t="shared" si="342"/>
        <v>0</v>
      </c>
      <c r="O628" s="31">
        <f t="shared" si="342"/>
        <v>0</v>
      </c>
      <c r="P628" s="29">
        <f t="shared" si="342"/>
        <v>0</v>
      </c>
      <c r="Q628" s="29">
        <f t="shared" si="342"/>
        <v>0</v>
      </c>
    </row>
    <row r="629" spans="1:17" ht="13.6" hidden="1" x14ac:dyDescent="0.25">
      <c r="A629" s="25" t="s">
        <v>27</v>
      </c>
      <c r="B629" s="4">
        <v>700</v>
      </c>
      <c r="C629" s="27" t="s">
        <v>102</v>
      </c>
      <c r="D629" s="27" t="s">
        <v>63</v>
      </c>
      <c r="E629" s="53" t="s">
        <v>503</v>
      </c>
      <c r="F629" s="65">
        <v>240</v>
      </c>
      <c r="G629" s="27" t="s">
        <v>102</v>
      </c>
      <c r="H629" s="27" t="s">
        <v>63</v>
      </c>
      <c r="I629" s="31">
        <f>+J629+K629</f>
        <v>0</v>
      </c>
      <c r="J629" s="31"/>
      <c r="K629" s="31"/>
      <c r="L629" s="31">
        <f>+M629+N629</f>
        <v>0</v>
      </c>
      <c r="M629" s="31"/>
      <c r="N629" s="31"/>
      <c r="O629" s="31">
        <f>+P629+Q629</f>
        <v>0</v>
      </c>
      <c r="P629" s="29"/>
      <c r="Q629" s="29"/>
    </row>
    <row r="630" spans="1:17" ht="63" hidden="1" customHeight="1" x14ac:dyDescent="0.2">
      <c r="A630" s="114" t="s">
        <v>504</v>
      </c>
      <c r="B630" s="4">
        <v>700</v>
      </c>
      <c r="C630" s="19" t="s">
        <v>102</v>
      </c>
      <c r="D630" s="19" t="s">
        <v>63</v>
      </c>
      <c r="E630" s="50" t="s">
        <v>505</v>
      </c>
      <c r="F630" s="40"/>
      <c r="G630" s="19" t="s">
        <v>102</v>
      </c>
      <c r="H630" s="19" t="s">
        <v>63</v>
      </c>
      <c r="I630" s="23">
        <f t="shared" ref="I630:Q631" si="343">+I631</f>
        <v>0</v>
      </c>
      <c r="J630" s="23">
        <f t="shared" si="343"/>
        <v>0</v>
      </c>
      <c r="K630" s="23">
        <f t="shared" si="343"/>
        <v>0</v>
      </c>
      <c r="L630" s="23">
        <f t="shared" si="343"/>
        <v>0</v>
      </c>
      <c r="M630" s="23">
        <f t="shared" si="343"/>
        <v>0</v>
      </c>
      <c r="N630" s="23">
        <f t="shared" si="343"/>
        <v>0</v>
      </c>
      <c r="O630" s="23">
        <f t="shared" si="343"/>
        <v>0</v>
      </c>
      <c r="P630" s="21">
        <f t="shared" si="343"/>
        <v>0</v>
      </c>
      <c r="Q630" s="21">
        <f t="shared" si="343"/>
        <v>0</v>
      </c>
    </row>
    <row r="631" spans="1:17" ht="13.6" hidden="1" x14ac:dyDescent="0.25">
      <c r="A631" s="25" t="s">
        <v>25</v>
      </c>
      <c r="B631" s="4">
        <v>700</v>
      </c>
      <c r="C631" s="27" t="s">
        <v>102</v>
      </c>
      <c r="D631" s="27" t="s">
        <v>63</v>
      </c>
      <c r="E631" s="53" t="s">
        <v>505</v>
      </c>
      <c r="F631" s="65">
        <v>200</v>
      </c>
      <c r="G631" s="27" t="s">
        <v>102</v>
      </c>
      <c r="H631" s="27" t="s">
        <v>63</v>
      </c>
      <c r="I631" s="31">
        <f t="shared" si="343"/>
        <v>0</v>
      </c>
      <c r="J631" s="31">
        <f t="shared" si="343"/>
        <v>0</v>
      </c>
      <c r="K631" s="31">
        <f t="shared" si="343"/>
        <v>0</v>
      </c>
      <c r="L631" s="31">
        <f t="shared" si="343"/>
        <v>0</v>
      </c>
      <c r="M631" s="31">
        <f t="shared" si="343"/>
        <v>0</v>
      </c>
      <c r="N631" s="31">
        <f t="shared" si="343"/>
        <v>0</v>
      </c>
      <c r="O631" s="31">
        <f t="shared" si="343"/>
        <v>0</v>
      </c>
      <c r="P631" s="29">
        <f t="shared" si="343"/>
        <v>0</v>
      </c>
      <c r="Q631" s="29">
        <f t="shared" si="343"/>
        <v>0</v>
      </c>
    </row>
    <row r="632" spans="1:17" ht="13.6" hidden="1" x14ac:dyDescent="0.25">
      <c r="A632" s="25" t="s">
        <v>45</v>
      </c>
      <c r="B632" s="4">
        <v>700</v>
      </c>
      <c r="C632" s="27" t="s">
        <v>102</v>
      </c>
      <c r="D632" s="27" t="s">
        <v>63</v>
      </c>
      <c r="E632" s="53" t="s">
        <v>505</v>
      </c>
      <c r="F632" s="65">
        <v>240</v>
      </c>
      <c r="G632" s="27" t="s">
        <v>102</v>
      </c>
      <c r="H632" s="27" t="s">
        <v>63</v>
      </c>
      <c r="I632" s="31">
        <f>+J632+K632</f>
        <v>0</v>
      </c>
      <c r="J632" s="31"/>
      <c r="K632" s="31"/>
      <c r="L632" s="31">
        <f>+M632+N632</f>
        <v>0</v>
      </c>
      <c r="M632" s="31"/>
      <c r="N632" s="31"/>
      <c r="O632" s="31">
        <f>+P632+Q632</f>
        <v>0</v>
      </c>
      <c r="P632" s="29"/>
      <c r="Q632" s="29"/>
    </row>
    <row r="633" spans="1:17" ht="38.75" hidden="1" x14ac:dyDescent="0.25">
      <c r="A633" s="38" t="s">
        <v>497</v>
      </c>
      <c r="B633" s="4">
        <v>700</v>
      </c>
      <c r="C633" s="27" t="s">
        <v>102</v>
      </c>
      <c r="D633" s="27" t="s">
        <v>63</v>
      </c>
      <c r="E633" s="53" t="s">
        <v>506</v>
      </c>
      <c r="F633" s="42"/>
      <c r="G633" s="27" t="s">
        <v>102</v>
      </c>
      <c r="H633" s="27" t="s">
        <v>63</v>
      </c>
      <c r="I633" s="31">
        <f t="shared" ref="I633:Q634" si="344">+I634</f>
        <v>0</v>
      </c>
      <c r="J633" s="31">
        <f t="shared" si="344"/>
        <v>0</v>
      </c>
      <c r="K633" s="31">
        <f t="shared" si="344"/>
        <v>0</v>
      </c>
      <c r="L633" s="31">
        <f t="shared" si="344"/>
        <v>0</v>
      </c>
      <c r="M633" s="31">
        <f t="shared" si="344"/>
        <v>0</v>
      </c>
      <c r="N633" s="31">
        <f t="shared" si="344"/>
        <v>0</v>
      </c>
      <c r="O633" s="31">
        <f t="shared" si="344"/>
        <v>0</v>
      </c>
      <c r="P633" s="32">
        <f t="shared" si="344"/>
        <v>0</v>
      </c>
      <c r="Q633" s="32">
        <f t="shared" si="344"/>
        <v>0</v>
      </c>
    </row>
    <row r="634" spans="1:17" ht="13.6" hidden="1" x14ac:dyDescent="0.25">
      <c r="A634" s="25" t="s">
        <v>25</v>
      </c>
      <c r="B634" s="4">
        <v>700</v>
      </c>
      <c r="C634" s="27" t="s">
        <v>102</v>
      </c>
      <c r="D634" s="27" t="s">
        <v>63</v>
      </c>
      <c r="E634" s="53" t="s">
        <v>506</v>
      </c>
      <c r="F634" s="42">
        <v>200</v>
      </c>
      <c r="G634" s="27" t="s">
        <v>102</v>
      </c>
      <c r="H634" s="27" t="s">
        <v>63</v>
      </c>
      <c r="I634" s="31">
        <f t="shared" si="344"/>
        <v>0</v>
      </c>
      <c r="J634" s="31">
        <f t="shared" si="344"/>
        <v>0</v>
      </c>
      <c r="K634" s="31">
        <f t="shared" si="344"/>
        <v>0</v>
      </c>
      <c r="L634" s="31">
        <f t="shared" si="344"/>
        <v>0</v>
      </c>
      <c r="M634" s="31">
        <f t="shared" si="344"/>
        <v>0</v>
      </c>
      <c r="N634" s="31">
        <f t="shared" si="344"/>
        <v>0</v>
      </c>
      <c r="O634" s="31">
        <f t="shared" si="344"/>
        <v>0</v>
      </c>
      <c r="P634" s="32">
        <f t="shared" si="344"/>
        <v>0</v>
      </c>
      <c r="Q634" s="32">
        <f t="shared" si="344"/>
        <v>0</v>
      </c>
    </row>
    <row r="635" spans="1:17" ht="13.6" hidden="1" x14ac:dyDescent="0.25">
      <c r="A635" s="25" t="s">
        <v>45</v>
      </c>
      <c r="B635" s="4">
        <v>700</v>
      </c>
      <c r="C635" s="27" t="s">
        <v>102</v>
      </c>
      <c r="D635" s="27" t="s">
        <v>63</v>
      </c>
      <c r="E635" s="53" t="s">
        <v>506</v>
      </c>
      <c r="F635" s="42">
        <v>240</v>
      </c>
      <c r="G635" s="27" t="s">
        <v>102</v>
      </c>
      <c r="H635" s="27" t="s">
        <v>63</v>
      </c>
      <c r="I635" s="31">
        <f t="shared" ref="I635:I636" si="345">+J635+K635</f>
        <v>0</v>
      </c>
      <c r="J635" s="31"/>
      <c r="K635" s="31"/>
      <c r="L635" s="31">
        <f t="shared" ref="L635:L636" si="346">+M635+N635</f>
        <v>0</v>
      </c>
      <c r="M635" s="31"/>
      <c r="N635" s="31"/>
      <c r="O635" s="31">
        <f t="shared" ref="O635:O636" si="347">+P635+Q635</f>
        <v>0</v>
      </c>
      <c r="P635" s="32"/>
      <c r="Q635" s="32"/>
    </row>
    <row r="636" spans="1:17" ht="13.6" x14ac:dyDescent="0.25">
      <c r="A636" s="133" t="s">
        <v>289</v>
      </c>
      <c r="B636" s="26">
        <v>700</v>
      </c>
      <c r="C636" s="27" t="s">
        <v>111</v>
      </c>
      <c r="D636" s="27" t="s">
        <v>181</v>
      </c>
      <c r="E636" s="73" t="s">
        <v>440</v>
      </c>
      <c r="F636" s="42">
        <v>410</v>
      </c>
      <c r="G636" s="27" t="s">
        <v>111</v>
      </c>
      <c r="H636" s="27" t="s">
        <v>181</v>
      </c>
      <c r="I636" s="31">
        <f t="shared" si="345"/>
        <v>264201.80650000001</v>
      </c>
      <c r="J636" s="31">
        <f>6866.25179+255772.67267+1663.89214-101.0101</f>
        <v>264201.80650000001</v>
      </c>
      <c r="K636" s="31"/>
      <c r="L636" s="31">
        <f t="shared" si="346"/>
        <v>0</v>
      </c>
      <c r="M636" s="31"/>
      <c r="N636" s="31"/>
      <c r="O636" s="31">
        <f t="shared" si="347"/>
        <v>0</v>
      </c>
      <c r="P636" s="32"/>
      <c r="Q636" s="32"/>
    </row>
    <row r="637" spans="1:17" hidden="1" x14ac:dyDescent="0.2">
      <c r="A637" s="78" t="s">
        <v>507</v>
      </c>
      <c r="B637" s="4">
        <v>700</v>
      </c>
      <c r="C637" s="19" t="s">
        <v>102</v>
      </c>
      <c r="D637" s="19" t="s">
        <v>181</v>
      </c>
      <c r="E637" s="4" t="s">
        <v>64</v>
      </c>
      <c r="F637" s="40"/>
      <c r="G637" s="19" t="s">
        <v>102</v>
      </c>
      <c r="H637" s="19" t="s">
        <v>181</v>
      </c>
      <c r="I637" s="23">
        <f t="shared" ref="I637:Q637" si="348">+I638+I659</f>
        <v>0</v>
      </c>
      <c r="J637" s="23">
        <f t="shared" si="348"/>
        <v>0</v>
      </c>
      <c r="K637" s="23">
        <f t="shared" si="348"/>
        <v>0</v>
      </c>
      <c r="L637" s="23">
        <f t="shared" si="348"/>
        <v>0</v>
      </c>
      <c r="M637" s="23">
        <f t="shared" si="348"/>
        <v>0</v>
      </c>
      <c r="N637" s="23">
        <f t="shared" si="348"/>
        <v>0</v>
      </c>
      <c r="O637" s="23">
        <f t="shared" si="348"/>
        <v>0</v>
      </c>
      <c r="P637" s="24">
        <f t="shared" si="348"/>
        <v>0</v>
      </c>
      <c r="Q637" s="24">
        <f t="shared" si="348"/>
        <v>0</v>
      </c>
    </row>
    <row r="638" spans="1:17" hidden="1" x14ac:dyDescent="0.2">
      <c r="A638" s="18" t="s">
        <v>508</v>
      </c>
      <c r="B638" s="4">
        <v>700</v>
      </c>
      <c r="C638" s="19" t="s">
        <v>102</v>
      </c>
      <c r="D638" s="19" t="s">
        <v>181</v>
      </c>
      <c r="E638" s="4" t="s">
        <v>509</v>
      </c>
      <c r="F638" s="40"/>
      <c r="G638" s="19" t="s">
        <v>102</v>
      </c>
      <c r="H638" s="19" t="s">
        <v>181</v>
      </c>
      <c r="I638" s="23">
        <f t="shared" ref="I638:Q638" si="349">+I639</f>
        <v>0</v>
      </c>
      <c r="J638" s="23">
        <f t="shared" si="349"/>
        <v>0</v>
      </c>
      <c r="K638" s="23">
        <f t="shared" si="349"/>
        <v>0</v>
      </c>
      <c r="L638" s="23">
        <f t="shared" si="349"/>
        <v>0</v>
      </c>
      <c r="M638" s="23">
        <f t="shared" si="349"/>
        <v>0</v>
      </c>
      <c r="N638" s="23">
        <f t="shared" si="349"/>
        <v>0</v>
      </c>
      <c r="O638" s="23">
        <f t="shared" si="349"/>
        <v>0</v>
      </c>
      <c r="P638" s="24">
        <f t="shared" si="349"/>
        <v>0</v>
      </c>
      <c r="Q638" s="24">
        <f t="shared" si="349"/>
        <v>0</v>
      </c>
    </row>
    <row r="639" spans="1:17" hidden="1" x14ac:dyDescent="0.2">
      <c r="A639" s="18" t="s">
        <v>510</v>
      </c>
      <c r="B639" s="4">
        <v>700</v>
      </c>
      <c r="C639" s="19" t="s">
        <v>102</v>
      </c>
      <c r="D639" s="19" t="s">
        <v>181</v>
      </c>
      <c r="E639" s="4" t="s">
        <v>511</v>
      </c>
      <c r="F639" s="40"/>
      <c r="G639" s="19" t="s">
        <v>102</v>
      </c>
      <c r="H639" s="19" t="s">
        <v>181</v>
      </c>
      <c r="I639" s="23">
        <f t="shared" ref="I639:Q639" si="350">+I640+I643</f>
        <v>0</v>
      </c>
      <c r="J639" s="23">
        <f t="shared" si="350"/>
        <v>0</v>
      </c>
      <c r="K639" s="23">
        <f t="shared" si="350"/>
        <v>0</v>
      </c>
      <c r="L639" s="23">
        <f t="shared" si="350"/>
        <v>0</v>
      </c>
      <c r="M639" s="23">
        <f t="shared" si="350"/>
        <v>0</v>
      </c>
      <c r="N639" s="23">
        <f t="shared" si="350"/>
        <v>0</v>
      </c>
      <c r="O639" s="23">
        <f t="shared" si="350"/>
        <v>0</v>
      </c>
      <c r="P639" s="24">
        <f t="shared" si="350"/>
        <v>0</v>
      </c>
      <c r="Q639" s="24">
        <f t="shared" si="350"/>
        <v>0</v>
      </c>
    </row>
    <row r="640" spans="1:17" ht="38.75" hidden="1" x14ac:dyDescent="0.2">
      <c r="A640" s="18" t="s">
        <v>512</v>
      </c>
      <c r="B640" s="4">
        <v>700</v>
      </c>
      <c r="C640" s="19" t="s">
        <v>102</v>
      </c>
      <c r="D640" s="19" t="s">
        <v>181</v>
      </c>
      <c r="E640" s="4" t="s">
        <v>513</v>
      </c>
      <c r="F640" s="40"/>
      <c r="G640" s="19" t="s">
        <v>102</v>
      </c>
      <c r="H640" s="19" t="s">
        <v>181</v>
      </c>
      <c r="I640" s="23">
        <f t="shared" ref="I640:Q641" si="351">+I641</f>
        <v>0</v>
      </c>
      <c r="J640" s="23">
        <f t="shared" si="351"/>
        <v>0</v>
      </c>
      <c r="K640" s="23">
        <f t="shared" si="351"/>
        <v>0</v>
      </c>
      <c r="L640" s="23">
        <f t="shared" si="351"/>
        <v>0</v>
      </c>
      <c r="M640" s="23">
        <f t="shared" si="351"/>
        <v>0</v>
      </c>
      <c r="N640" s="23">
        <f t="shared" si="351"/>
        <v>0</v>
      </c>
      <c r="O640" s="23">
        <f t="shared" si="351"/>
        <v>0</v>
      </c>
      <c r="P640" s="24">
        <f t="shared" si="351"/>
        <v>0</v>
      </c>
      <c r="Q640" s="24">
        <f t="shared" si="351"/>
        <v>0</v>
      </c>
    </row>
    <row r="641" spans="1:17" ht="13.6" hidden="1" x14ac:dyDescent="0.25">
      <c r="A641" s="25" t="s">
        <v>25</v>
      </c>
      <c r="B641" s="26">
        <v>700</v>
      </c>
      <c r="C641" s="27" t="s">
        <v>102</v>
      </c>
      <c r="D641" s="27" t="s">
        <v>181</v>
      </c>
      <c r="E641" s="26" t="s">
        <v>513</v>
      </c>
      <c r="F641" s="42">
        <v>200</v>
      </c>
      <c r="G641" s="27" t="s">
        <v>102</v>
      </c>
      <c r="H641" s="27" t="s">
        <v>181</v>
      </c>
      <c r="I641" s="31">
        <f t="shared" si="351"/>
        <v>0</v>
      </c>
      <c r="J641" s="31">
        <f t="shared" si="351"/>
        <v>0</v>
      </c>
      <c r="K641" s="31">
        <f t="shared" si="351"/>
        <v>0</v>
      </c>
      <c r="L641" s="31">
        <f t="shared" si="351"/>
        <v>0</v>
      </c>
      <c r="M641" s="31">
        <f t="shared" si="351"/>
        <v>0</v>
      </c>
      <c r="N641" s="31">
        <f t="shared" si="351"/>
        <v>0</v>
      </c>
      <c r="O641" s="31">
        <f t="shared" si="351"/>
        <v>0</v>
      </c>
      <c r="P641" s="32">
        <f t="shared" si="351"/>
        <v>0</v>
      </c>
      <c r="Q641" s="32">
        <f t="shared" si="351"/>
        <v>0</v>
      </c>
    </row>
    <row r="642" spans="1:17" ht="13.6" hidden="1" x14ac:dyDescent="0.25">
      <c r="A642" s="25" t="s">
        <v>45</v>
      </c>
      <c r="B642" s="26">
        <v>700</v>
      </c>
      <c r="C642" s="27" t="s">
        <v>102</v>
      </c>
      <c r="D642" s="27" t="s">
        <v>181</v>
      </c>
      <c r="E642" s="26" t="s">
        <v>513</v>
      </c>
      <c r="F642" s="42">
        <v>240</v>
      </c>
      <c r="G642" s="27" t="s">
        <v>102</v>
      </c>
      <c r="H642" s="27" t="s">
        <v>181</v>
      </c>
      <c r="I642" s="31">
        <f>+J642+K642</f>
        <v>0</v>
      </c>
      <c r="J642" s="31"/>
      <c r="K642" s="31"/>
      <c r="L642" s="31">
        <f>+M642+N642</f>
        <v>0</v>
      </c>
      <c r="M642" s="31"/>
      <c r="N642" s="31"/>
      <c r="O642" s="31">
        <f>+P642+Q642</f>
        <v>0</v>
      </c>
      <c r="P642" s="32"/>
      <c r="Q642" s="32"/>
    </row>
    <row r="643" spans="1:17" ht="25.85" hidden="1" x14ac:dyDescent="0.2">
      <c r="A643" s="18" t="s">
        <v>514</v>
      </c>
      <c r="B643" s="4">
        <v>700</v>
      </c>
      <c r="C643" s="19" t="s">
        <v>102</v>
      </c>
      <c r="D643" s="19" t="s">
        <v>181</v>
      </c>
      <c r="E643" s="4" t="s">
        <v>515</v>
      </c>
      <c r="F643" s="40"/>
      <c r="G643" s="19" t="s">
        <v>102</v>
      </c>
      <c r="H643" s="19" t="s">
        <v>181</v>
      </c>
      <c r="I643" s="23">
        <f t="shared" ref="I643:Q644" si="352">+I644</f>
        <v>0</v>
      </c>
      <c r="J643" s="23">
        <f t="shared" si="352"/>
        <v>0</v>
      </c>
      <c r="K643" s="23">
        <f t="shared" si="352"/>
        <v>0</v>
      </c>
      <c r="L643" s="23">
        <f t="shared" si="352"/>
        <v>0</v>
      </c>
      <c r="M643" s="23">
        <f t="shared" si="352"/>
        <v>0</v>
      </c>
      <c r="N643" s="23">
        <f t="shared" si="352"/>
        <v>0</v>
      </c>
      <c r="O643" s="23">
        <f t="shared" si="352"/>
        <v>0</v>
      </c>
      <c r="P643" s="24">
        <f t="shared" si="352"/>
        <v>0</v>
      </c>
      <c r="Q643" s="24">
        <f t="shared" si="352"/>
        <v>0</v>
      </c>
    </row>
    <row r="644" spans="1:17" ht="13.6" hidden="1" x14ac:dyDescent="0.25">
      <c r="A644" s="25" t="s">
        <v>25</v>
      </c>
      <c r="B644" s="26">
        <v>700</v>
      </c>
      <c r="C644" s="27" t="s">
        <v>102</v>
      </c>
      <c r="D644" s="27" t="s">
        <v>181</v>
      </c>
      <c r="E644" s="26" t="s">
        <v>515</v>
      </c>
      <c r="F644" s="42">
        <v>200</v>
      </c>
      <c r="G644" s="27" t="s">
        <v>102</v>
      </c>
      <c r="H644" s="27" t="s">
        <v>181</v>
      </c>
      <c r="I644" s="31">
        <f t="shared" si="352"/>
        <v>0</v>
      </c>
      <c r="J644" s="31">
        <f t="shared" si="352"/>
        <v>0</v>
      </c>
      <c r="K644" s="31">
        <f t="shared" si="352"/>
        <v>0</v>
      </c>
      <c r="L644" s="31">
        <f t="shared" si="352"/>
        <v>0</v>
      </c>
      <c r="M644" s="31">
        <f t="shared" si="352"/>
        <v>0</v>
      </c>
      <c r="N644" s="31">
        <f t="shared" si="352"/>
        <v>0</v>
      </c>
      <c r="O644" s="31">
        <f t="shared" si="352"/>
        <v>0</v>
      </c>
      <c r="P644" s="32">
        <f t="shared" si="352"/>
        <v>0</v>
      </c>
      <c r="Q644" s="32">
        <f t="shared" si="352"/>
        <v>0</v>
      </c>
    </row>
    <row r="645" spans="1:17" ht="13.6" hidden="1" x14ac:dyDescent="0.25">
      <c r="A645" s="25" t="s">
        <v>45</v>
      </c>
      <c r="B645" s="26">
        <v>700</v>
      </c>
      <c r="C645" s="27" t="s">
        <v>102</v>
      </c>
      <c r="D645" s="27" t="s">
        <v>181</v>
      </c>
      <c r="E645" s="26" t="s">
        <v>515</v>
      </c>
      <c r="F645" s="42">
        <v>240</v>
      </c>
      <c r="G645" s="27" t="s">
        <v>102</v>
      </c>
      <c r="H645" s="27" t="s">
        <v>181</v>
      </c>
      <c r="I645" s="31">
        <f>+J645+K645</f>
        <v>0</v>
      </c>
      <c r="J645" s="31"/>
      <c r="K645" s="31"/>
      <c r="L645" s="31">
        <f>+M645+N645</f>
        <v>0</v>
      </c>
      <c r="M645" s="31"/>
      <c r="N645" s="31"/>
      <c r="O645" s="31">
        <f>+P645+Q645</f>
        <v>0</v>
      </c>
      <c r="P645" s="32"/>
      <c r="Q645" s="32"/>
    </row>
    <row r="646" spans="1:17" ht="25.85" hidden="1" x14ac:dyDescent="0.2">
      <c r="A646" s="78" t="s">
        <v>516</v>
      </c>
      <c r="B646" s="4">
        <v>700</v>
      </c>
      <c r="C646" s="19" t="s">
        <v>102</v>
      </c>
      <c r="D646" s="19" t="s">
        <v>181</v>
      </c>
      <c r="E646" s="21" t="s">
        <v>517</v>
      </c>
      <c r="F646" s="71"/>
      <c r="G646" s="19" t="s">
        <v>102</v>
      </c>
      <c r="H646" s="19" t="s">
        <v>181</v>
      </c>
      <c r="I646" s="23">
        <f t="shared" ref="I646:Q646" si="353">+I647+I650+I653+I656</f>
        <v>0</v>
      </c>
      <c r="J646" s="23">
        <f t="shared" si="353"/>
        <v>0</v>
      </c>
      <c r="K646" s="23">
        <f t="shared" si="353"/>
        <v>0</v>
      </c>
      <c r="L646" s="23">
        <f t="shared" si="353"/>
        <v>0</v>
      </c>
      <c r="M646" s="23">
        <f t="shared" si="353"/>
        <v>0</v>
      </c>
      <c r="N646" s="23">
        <f t="shared" si="353"/>
        <v>0</v>
      </c>
      <c r="O646" s="23">
        <f t="shared" si="353"/>
        <v>0</v>
      </c>
      <c r="P646" s="24">
        <f t="shared" si="353"/>
        <v>0</v>
      </c>
      <c r="Q646" s="24">
        <f t="shared" si="353"/>
        <v>0</v>
      </c>
    </row>
    <row r="647" spans="1:17" ht="54" hidden="1" customHeight="1" x14ac:dyDescent="0.25">
      <c r="A647" s="38" t="s">
        <v>518</v>
      </c>
      <c r="B647" s="4">
        <v>700</v>
      </c>
      <c r="C647" s="27" t="s">
        <v>102</v>
      </c>
      <c r="D647" s="27" t="s">
        <v>181</v>
      </c>
      <c r="E647" s="21" t="s">
        <v>519</v>
      </c>
      <c r="F647" s="71"/>
      <c r="G647" s="27" t="s">
        <v>102</v>
      </c>
      <c r="H647" s="27" t="s">
        <v>181</v>
      </c>
      <c r="I647" s="23">
        <f t="shared" ref="I647:Q648" si="354">+I648</f>
        <v>0</v>
      </c>
      <c r="J647" s="23">
        <f t="shared" si="354"/>
        <v>0</v>
      </c>
      <c r="K647" s="23">
        <f t="shared" si="354"/>
        <v>0</v>
      </c>
      <c r="L647" s="23">
        <f t="shared" si="354"/>
        <v>0</v>
      </c>
      <c r="M647" s="23">
        <f t="shared" si="354"/>
        <v>0</v>
      </c>
      <c r="N647" s="23">
        <f t="shared" si="354"/>
        <v>0</v>
      </c>
      <c r="O647" s="23">
        <f t="shared" si="354"/>
        <v>0</v>
      </c>
      <c r="P647" s="24">
        <f t="shared" si="354"/>
        <v>0</v>
      </c>
      <c r="Q647" s="24">
        <f t="shared" si="354"/>
        <v>0</v>
      </c>
    </row>
    <row r="648" spans="1:17" ht="13.6" hidden="1" x14ac:dyDescent="0.25">
      <c r="A648" s="25" t="s">
        <v>25</v>
      </c>
      <c r="B648" s="4">
        <v>700</v>
      </c>
      <c r="C648" s="27" t="s">
        <v>102</v>
      </c>
      <c r="D648" s="27" t="s">
        <v>181</v>
      </c>
      <c r="E648" s="29" t="s">
        <v>519</v>
      </c>
      <c r="F648" s="42">
        <v>200</v>
      </c>
      <c r="G648" s="27" t="s">
        <v>102</v>
      </c>
      <c r="H648" s="27" t="s">
        <v>181</v>
      </c>
      <c r="I648" s="31">
        <f t="shared" si="354"/>
        <v>0</v>
      </c>
      <c r="J648" s="31">
        <f t="shared" si="354"/>
        <v>0</v>
      </c>
      <c r="K648" s="31">
        <f t="shared" si="354"/>
        <v>0</v>
      </c>
      <c r="L648" s="31">
        <f t="shared" si="354"/>
        <v>0</v>
      </c>
      <c r="M648" s="31">
        <f t="shared" si="354"/>
        <v>0</v>
      </c>
      <c r="N648" s="31">
        <f t="shared" si="354"/>
        <v>0</v>
      </c>
      <c r="O648" s="31">
        <f t="shared" si="354"/>
        <v>0</v>
      </c>
      <c r="P648" s="32">
        <f t="shared" si="354"/>
        <v>0</v>
      </c>
      <c r="Q648" s="32">
        <f t="shared" si="354"/>
        <v>0</v>
      </c>
    </row>
    <row r="649" spans="1:17" ht="13.6" hidden="1" x14ac:dyDescent="0.25">
      <c r="A649" s="25" t="s">
        <v>45</v>
      </c>
      <c r="B649" s="4">
        <v>700</v>
      </c>
      <c r="C649" s="27" t="s">
        <v>102</v>
      </c>
      <c r="D649" s="27" t="s">
        <v>181</v>
      </c>
      <c r="E649" s="29" t="s">
        <v>519</v>
      </c>
      <c r="F649" s="42">
        <v>240</v>
      </c>
      <c r="G649" s="27" t="s">
        <v>102</v>
      </c>
      <c r="H649" s="27" t="s">
        <v>181</v>
      </c>
      <c r="I649" s="31">
        <f>+J649+K649</f>
        <v>0</v>
      </c>
      <c r="J649" s="31"/>
      <c r="K649" s="31"/>
      <c r="L649" s="31">
        <f>+M649+N649</f>
        <v>0</v>
      </c>
      <c r="M649" s="31"/>
      <c r="N649" s="31"/>
      <c r="O649" s="31">
        <f>+P649+Q649</f>
        <v>0</v>
      </c>
      <c r="P649" s="32"/>
      <c r="Q649" s="32"/>
    </row>
    <row r="650" spans="1:17" ht="62.5" hidden="1" customHeight="1" x14ac:dyDescent="0.2">
      <c r="A650" s="38" t="s">
        <v>520</v>
      </c>
      <c r="B650" s="4">
        <v>700</v>
      </c>
      <c r="C650" s="19" t="s">
        <v>102</v>
      </c>
      <c r="D650" s="19" t="s">
        <v>181</v>
      </c>
      <c r="E650" s="21" t="s">
        <v>521</v>
      </c>
      <c r="F650" s="40"/>
      <c r="G650" s="19" t="s">
        <v>102</v>
      </c>
      <c r="H650" s="19" t="s">
        <v>181</v>
      </c>
      <c r="I650" s="23">
        <f t="shared" ref="I650:Q651" si="355">+I651</f>
        <v>0</v>
      </c>
      <c r="J650" s="23">
        <f t="shared" si="355"/>
        <v>0</v>
      </c>
      <c r="K650" s="23">
        <f t="shared" si="355"/>
        <v>0</v>
      </c>
      <c r="L650" s="23">
        <f t="shared" si="355"/>
        <v>0</v>
      </c>
      <c r="M650" s="23">
        <f t="shared" si="355"/>
        <v>0</v>
      </c>
      <c r="N650" s="23">
        <f t="shared" si="355"/>
        <v>0</v>
      </c>
      <c r="O650" s="23">
        <f t="shared" si="355"/>
        <v>0</v>
      </c>
      <c r="P650" s="24">
        <f t="shared" si="355"/>
        <v>0</v>
      </c>
      <c r="Q650" s="24">
        <f t="shared" si="355"/>
        <v>0</v>
      </c>
    </row>
    <row r="651" spans="1:17" ht="13.6" hidden="1" x14ac:dyDescent="0.25">
      <c r="A651" s="25" t="s">
        <v>25</v>
      </c>
      <c r="B651" s="4">
        <v>700</v>
      </c>
      <c r="C651" s="27" t="s">
        <v>102</v>
      </c>
      <c r="D651" s="27" t="s">
        <v>181</v>
      </c>
      <c r="E651" s="29" t="s">
        <v>521</v>
      </c>
      <c r="F651" s="42">
        <v>200</v>
      </c>
      <c r="G651" s="27" t="s">
        <v>102</v>
      </c>
      <c r="H651" s="27" t="s">
        <v>181</v>
      </c>
      <c r="I651" s="31">
        <f t="shared" si="355"/>
        <v>0</v>
      </c>
      <c r="J651" s="31">
        <f t="shared" si="355"/>
        <v>0</v>
      </c>
      <c r="K651" s="31">
        <f t="shared" si="355"/>
        <v>0</v>
      </c>
      <c r="L651" s="31">
        <f t="shared" si="355"/>
        <v>0</v>
      </c>
      <c r="M651" s="31">
        <f t="shared" si="355"/>
        <v>0</v>
      </c>
      <c r="N651" s="31">
        <f t="shared" si="355"/>
        <v>0</v>
      </c>
      <c r="O651" s="31">
        <f t="shared" si="355"/>
        <v>0</v>
      </c>
      <c r="P651" s="32">
        <f t="shared" si="355"/>
        <v>0</v>
      </c>
      <c r="Q651" s="32">
        <f t="shared" si="355"/>
        <v>0</v>
      </c>
    </row>
    <row r="652" spans="1:17" ht="13.6" hidden="1" x14ac:dyDescent="0.25">
      <c r="A652" s="25" t="s">
        <v>45</v>
      </c>
      <c r="B652" s="4">
        <v>700</v>
      </c>
      <c r="C652" s="27" t="s">
        <v>102</v>
      </c>
      <c r="D652" s="27" t="s">
        <v>181</v>
      </c>
      <c r="E652" s="29" t="s">
        <v>521</v>
      </c>
      <c r="F652" s="42">
        <v>240</v>
      </c>
      <c r="G652" s="27" t="s">
        <v>102</v>
      </c>
      <c r="H652" s="27" t="s">
        <v>181</v>
      </c>
      <c r="I652" s="31">
        <f>+J652+K652</f>
        <v>0</v>
      </c>
      <c r="J652" s="31"/>
      <c r="K652" s="31"/>
      <c r="L652" s="31">
        <f>+M652+N652</f>
        <v>0</v>
      </c>
      <c r="M652" s="31">
        <f>60.6-60.6</f>
        <v>0</v>
      </c>
      <c r="N652" s="31"/>
      <c r="O652" s="31">
        <f>+P652+Q652</f>
        <v>0</v>
      </c>
      <c r="P652" s="32">
        <f>60.6-60.6</f>
        <v>0</v>
      </c>
      <c r="Q652" s="32"/>
    </row>
    <row r="653" spans="1:17" ht="39.25" hidden="1" customHeight="1" x14ac:dyDescent="0.2">
      <c r="A653" s="105" t="s">
        <v>522</v>
      </c>
      <c r="B653" s="4">
        <v>700</v>
      </c>
      <c r="C653" s="19" t="s">
        <v>102</v>
      </c>
      <c r="D653" s="19" t="s">
        <v>181</v>
      </c>
      <c r="E653" s="21" t="s">
        <v>523</v>
      </c>
      <c r="F653" s="40"/>
      <c r="G653" s="19" t="s">
        <v>102</v>
      </c>
      <c r="H653" s="19" t="s">
        <v>181</v>
      </c>
      <c r="I653" s="23">
        <f t="shared" ref="I653:Q654" si="356">+I654</f>
        <v>0</v>
      </c>
      <c r="J653" s="23">
        <f t="shared" si="356"/>
        <v>0</v>
      </c>
      <c r="K653" s="23">
        <f t="shared" si="356"/>
        <v>0</v>
      </c>
      <c r="L653" s="23">
        <f t="shared" si="356"/>
        <v>0</v>
      </c>
      <c r="M653" s="23">
        <f t="shared" si="356"/>
        <v>0</v>
      </c>
      <c r="N653" s="23">
        <f t="shared" si="356"/>
        <v>0</v>
      </c>
      <c r="O653" s="23">
        <f t="shared" si="356"/>
        <v>0</v>
      </c>
      <c r="P653" s="24">
        <f t="shared" si="356"/>
        <v>0</v>
      </c>
      <c r="Q653" s="24">
        <f t="shared" si="356"/>
        <v>0</v>
      </c>
    </row>
    <row r="654" spans="1:17" ht="13.6" hidden="1" x14ac:dyDescent="0.25">
      <c r="A654" s="25" t="s">
        <v>25</v>
      </c>
      <c r="B654" s="26">
        <v>700</v>
      </c>
      <c r="C654" s="27" t="s">
        <v>102</v>
      </c>
      <c r="D654" s="27" t="s">
        <v>181</v>
      </c>
      <c r="E654" s="29" t="s">
        <v>523</v>
      </c>
      <c r="F654" s="42">
        <v>200</v>
      </c>
      <c r="G654" s="27" t="s">
        <v>102</v>
      </c>
      <c r="H654" s="27" t="s">
        <v>181</v>
      </c>
      <c r="I654" s="31">
        <f t="shared" si="356"/>
        <v>0</v>
      </c>
      <c r="J654" s="31">
        <f t="shared" si="356"/>
        <v>0</v>
      </c>
      <c r="K654" s="31">
        <f t="shared" si="356"/>
        <v>0</v>
      </c>
      <c r="L654" s="31">
        <f t="shared" si="356"/>
        <v>0</v>
      </c>
      <c r="M654" s="31">
        <f t="shared" si="356"/>
        <v>0</v>
      </c>
      <c r="N654" s="31">
        <f t="shared" si="356"/>
        <v>0</v>
      </c>
      <c r="O654" s="31">
        <f t="shared" si="356"/>
        <v>0</v>
      </c>
      <c r="P654" s="32">
        <f t="shared" si="356"/>
        <v>0</v>
      </c>
      <c r="Q654" s="32">
        <f t="shared" si="356"/>
        <v>0</v>
      </c>
    </row>
    <row r="655" spans="1:17" ht="13.6" hidden="1" x14ac:dyDescent="0.25">
      <c r="A655" s="25" t="s">
        <v>45</v>
      </c>
      <c r="B655" s="26">
        <v>700</v>
      </c>
      <c r="C655" s="27" t="s">
        <v>102</v>
      </c>
      <c r="D655" s="27" t="s">
        <v>181</v>
      </c>
      <c r="E655" s="29" t="s">
        <v>523</v>
      </c>
      <c r="F655" s="42">
        <v>240</v>
      </c>
      <c r="G655" s="27" t="s">
        <v>102</v>
      </c>
      <c r="H655" s="27" t="s">
        <v>181</v>
      </c>
      <c r="I655" s="31">
        <f>+J655+K655</f>
        <v>0</v>
      </c>
      <c r="J655" s="31"/>
      <c r="K655" s="31"/>
      <c r="L655" s="31">
        <f>+M655+N655</f>
        <v>0</v>
      </c>
      <c r="M655" s="31"/>
      <c r="N655" s="31"/>
      <c r="O655" s="31">
        <f>+P655+Q655</f>
        <v>0</v>
      </c>
      <c r="P655" s="32"/>
      <c r="Q655" s="32"/>
    </row>
    <row r="656" spans="1:17" ht="39.75" hidden="1" customHeight="1" x14ac:dyDescent="0.2">
      <c r="A656" s="105" t="s">
        <v>524</v>
      </c>
      <c r="B656" s="4">
        <v>700</v>
      </c>
      <c r="C656" s="19" t="s">
        <v>102</v>
      </c>
      <c r="D656" s="19" t="s">
        <v>181</v>
      </c>
      <c r="E656" s="21" t="s">
        <v>525</v>
      </c>
      <c r="F656" s="40"/>
      <c r="G656" s="19" t="s">
        <v>102</v>
      </c>
      <c r="H656" s="19" t="s">
        <v>181</v>
      </c>
      <c r="I656" s="23">
        <f t="shared" ref="I656:Q657" si="357">+I657</f>
        <v>0</v>
      </c>
      <c r="J656" s="23">
        <f t="shared" si="357"/>
        <v>0</v>
      </c>
      <c r="K656" s="23">
        <f t="shared" si="357"/>
        <v>0</v>
      </c>
      <c r="L656" s="23">
        <f t="shared" si="357"/>
        <v>0</v>
      </c>
      <c r="M656" s="23">
        <f t="shared" si="357"/>
        <v>0</v>
      </c>
      <c r="N656" s="23">
        <f t="shared" si="357"/>
        <v>0</v>
      </c>
      <c r="O656" s="23">
        <f t="shared" si="357"/>
        <v>0</v>
      </c>
      <c r="P656" s="24">
        <f t="shared" si="357"/>
        <v>0</v>
      </c>
      <c r="Q656" s="24">
        <f t="shared" si="357"/>
        <v>0</v>
      </c>
    </row>
    <row r="657" spans="1:17" ht="13.6" hidden="1" x14ac:dyDescent="0.25">
      <c r="A657" s="25" t="s">
        <v>25</v>
      </c>
      <c r="B657" s="26">
        <v>700</v>
      </c>
      <c r="C657" s="27" t="s">
        <v>102</v>
      </c>
      <c r="D657" s="27" t="s">
        <v>181</v>
      </c>
      <c r="E657" s="29" t="s">
        <v>525</v>
      </c>
      <c r="F657" s="42">
        <v>200</v>
      </c>
      <c r="G657" s="27" t="s">
        <v>102</v>
      </c>
      <c r="H657" s="27" t="s">
        <v>181</v>
      </c>
      <c r="I657" s="31">
        <f t="shared" si="357"/>
        <v>0</v>
      </c>
      <c r="J657" s="31">
        <f t="shared" si="357"/>
        <v>0</v>
      </c>
      <c r="K657" s="31">
        <f t="shared" si="357"/>
        <v>0</v>
      </c>
      <c r="L657" s="31">
        <f t="shared" si="357"/>
        <v>0</v>
      </c>
      <c r="M657" s="31">
        <f t="shared" si="357"/>
        <v>0</v>
      </c>
      <c r="N657" s="31">
        <f t="shared" si="357"/>
        <v>0</v>
      </c>
      <c r="O657" s="31">
        <f t="shared" si="357"/>
        <v>0</v>
      </c>
      <c r="P657" s="32">
        <f t="shared" si="357"/>
        <v>0</v>
      </c>
      <c r="Q657" s="32">
        <f t="shared" si="357"/>
        <v>0</v>
      </c>
    </row>
    <row r="658" spans="1:17" ht="13.6" hidden="1" x14ac:dyDescent="0.25">
      <c r="A658" s="25" t="s">
        <v>45</v>
      </c>
      <c r="B658" s="26">
        <v>700</v>
      </c>
      <c r="C658" s="27" t="s">
        <v>102</v>
      </c>
      <c r="D658" s="27" t="s">
        <v>181</v>
      </c>
      <c r="E658" s="29" t="s">
        <v>525</v>
      </c>
      <c r="F658" s="42">
        <v>240</v>
      </c>
      <c r="G658" s="27" t="s">
        <v>102</v>
      </c>
      <c r="H658" s="27" t="s">
        <v>181</v>
      </c>
      <c r="I658" s="31">
        <f>+J658+K658</f>
        <v>0</v>
      </c>
      <c r="J658" s="31"/>
      <c r="K658" s="31"/>
      <c r="L658" s="31">
        <f>+M658+N658</f>
        <v>0</v>
      </c>
      <c r="M658" s="31"/>
      <c r="N658" s="31"/>
      <c r="O658" s="31">
        <f>+P658+Q658</f>
        <v>0</v>
      </c>
      <c r="P658" s="32"/>
      <c r="Q658" s="32"/>
    </row>
    <row r="659" spans="1:17" hidden="1" x14ac:dyDescent="0.2">
      <c r="A659" s="105" t="s">
        <v>526</v>
      </c>
      <c r="B659" s="4">
        <v>700</v>
      </c>
      <c r="C659" s="19" t="s">
        <v>102</v>
      </c>
      <c r="D659" s="19" t="s">
        <v>181</v>
      </c>
      <c r="E659" s="64" t="s">
        <v>527</v>
      </c>
      <c r="F659" s="134"/>
      <c r="G659" s="19" t="s">
        <v>102</v>
      </c>
      <c r="H659" s="19" t="s">
        <v>181</v>
      </c>
      <c r="I659" s="23">
        <f t="shared" ref="I659:Q662" si="358">+I660</f>
        <v>0</v>
      </c>
      <c r="J659" s="23">
        <f t="shared" si="358"/>
        <v>0</v>
      </c>
      <c r="K659" s="23">
        <f t="shared" si="358"/>
        <v>0</v>
      </c>
      <c r="L659" s="23">
        <f t="shared" si="358"/>
        <v>0</v>
      </c>
      <c r="M659" s="23">
        <f t="shared" si="358"/>
        <v>0</v>
      </c>
      <c r="N659" s="23">
        <f t="shared" si="358"/>
        <v>0</v>
      </c>
      <c r="O659" s="23">
        <f t="shared" si="358"/>
        <v>0</v>
      </c>
      <c r="P659" s="24">
        <f t="shared" si="358"/>
        <v>0</v>
      </c>
      <c r="Q659" s="24">
        <f t="shared" si="358"/>
        <v>0</v>
      </c>
    </row>
    <row r="660" spans="1:17" hidden="1" x14ac:dyDescent="0.2">
      <c r="A660" s="105" t="s">
        <v>528</v>
      </c>
      <c r="B660" s="4">
        <v>700</v>
      </c>
      <c r="C660" s="19" t="s">
        <v>102</v>
      </c>
      <c r="D660" s="19" t="s">
        <v>181</v>
      </c>
      <c r="E660" s="64" t="s">
        <v>529</v>
      </c>
      <c r="F660" s="134"/>
      <c r="G660" s="19" t="s">
        <v>102</v>
      </c>
      <c r="H660" s="19" t="s">
        <v>181</v>
      </c>
      <c r="I660" s="23">
        <f t="shared" si="358"/>
        <v>0</v>
      </c>
      <c r="J660" s="23">
        <f t="shared" si="358"/>
        <v>0</v>
      </c>
      <c r="K660" s="23">
        <f t="shared" si="358"/>
        <v>0</v>
      </c>
      <c r="L660" s="23">
        <f t="shared" si="358"/>
        <v>0</v>
      </c>
      <c r="M660" s="23">
        <f t="shared" si="358"/>
        <v>0</v>
      </c>
      <c r="N660" s="23">
        <f t="shared" si="358"/>
        <v>0</v>
      </c>
      <c r="O660" s="23">
        <f t="shared" si="358"/>
        <v>0</v>
      </c>
      <c r="P660" s="24">
        <f t="shared" si="358"/>
        <v>0</v>
      </c>
      <c r="Q660" s="24">
        <f t="shared" si="358"/>
        <v>0</v>
      </c>
    </row>
    <row r="661" spans="1:17" ht="25.85" hidden="1" x14ac:dyDescent="0.2">
      <c r="A661" s="105" t="s">
        <v>530</v>
      </c>
      <c r="B661" s="4">
        <v>700</v>
      </c>
      <c r="C661" s="19" t="s">
        <v>102</v>
      </c>
      <c r="D661" s="19" t="s">
        <v>181</v>
      </c>
      <c r="E661" s="64" t="s">
        <v>531</v>
      </c>
      <c r="F661" s="134"/>
      <c r="G661" s="19" t="s">
        <v>102</v>
      </c>
      <c r="H661" s="19" t="s">
        <v>181</v>
      </c>
      <c r="I661" s="23">
        <f t="shared" si="358"/>
        <v>0</v>
      </c>
      <c r="J661" s="23">
        <f t="shared" si="358"/>
        <v>0</v>
      </c>
      <c r="K661" s="23">
        <f t="shared" si="358"/>
        <v>0</v>
      </c>
      <c r="L661" s="23">
        <f t="shared" si="358"/>
        <v>0</v>
      </c>
      <c r="M661" s="23">
        <f t="shared" si="358"/>
        <v>0</v>
      </c>
      <c r="N661" s="23">
        <f t="shared" si="358"/>
        <v>0</v>
      </c>
      <c r="O661" s="23">
        <f t="shared" si="358"/>
        <v>0</v>
      </c>
      <c r="P661" s="24">
        <f t="shared" si="358"/>
        <v>0</v>
      </c>
      <c r="Q661" s="24">
        <f t="shared" si="358"/>
        <v>0</v>
      </c>
    </row>
    <row r="662" spans="1:17" ht="13.6" hidden="1" x14ac:dyDescent="0.25">
      <c r="A662" s="36" t="s">
        <v>135</v>
      </c>
      <c r="B662" s="26">
        <v>700</v>
      </c>
      <c r="C662" s="27" t="s">
        <v>102</v>
      </c>
      <c r="D662" s="27" t="s">
        <v>181</v>
      </c>
      <c r="E662" s="73" t="s">
        <v>531</v>
      </c>
      <c r="F662" s="135" t="s">
        <v>371</v>
      </c>
      <c r="G662" s="27" t="s">
        <v>102</v>
      </c>
      <c r="H662" s="27" t="s">
        <v>181</v>
      </c>
      <c r="I662" s="31">
        <f t="shared" si="358"/>
        <v>0</v>
      </c>
      <c r="J662" s="31">
        <f t="shared" si="358"/>
        <v>0</v>
      </c>
      <c r="K662" s="31">
        <f t="shared" si="358"/>
        <v>0</v>
      </c>
      <c r="L662" s="31">
        <f t="shared" si="358"/>
        <v>0</v>
      </c>
      <c r="M662" s="31">
        <f t="shared" si="358"/>
        <v>0</v>
      </c>
      <c r="N662" s="31">
        <f t="shared" si="358"/>
        <v>0</v>
      </c>
      <c r="O662" s="31">
        <f t="shared" si="358"/>
        <v>0</v>
      </c>
      <c r="P662" s="32">
        <f t="shared" si="358"/>
        <v>0</v>
      </c>
      <c r="Q662" s="32">
        <f t="shared" si="358"/>
        <v>0</v>
      </c>
    </row>
    <row r="663" spans="1:17" ht="13.6" hidden="1" x14ac:dyDescent="0.25">
      <c r="A663" s="80" t="s">
        <v>166</v>
      </c>
      <c r="B663" s="26">
        <v>700</v>
      </c>
      <c r="C663" s="27" t="s">
        <v>102</v>
      </c>
      <c r="D663" s="27" t="s">
        <v>181</v>
      </c>
      <c r="E663" s="73" t="s">
        <v>531</v>
      </c>
      <c r="F663" s="135" t="s">
        <v>532</v>
      </c>
      <c r="G663" s="27" t="s">
        <v>102</v>
      </c>
      <c r="H663" s="27" t="s">
        <v>181</v>
      </c>
      <c r="I663" s="31">
        <f>+J663+K663</f>
        <v>0</v>
      </c>
      <c r="J663" s="31"/>
      <c r="K663" s="31"/>
      <c r="L663" s="31">
        <f>+M663+N663</f>
        <v>0</v>
      </c>
      <c r="M663" s="31"/>
      <c r="N663" s="31"/>
      <c r="O663" s="31">
        <f>+P663+Q663</f>
        <v>0</v>
      </c>
      <c r="P663" s="32"/>
      <c r="Q663" s="29"/>
    </row>
    <row r="664" spans="1:17" ht="26.5" x14ac:dyDescent="0.25">
      <c r="A664" s="136" t="s">
        <v>533</v>
      </c>
      <c r="B664" s="45" t="s">
        <v>38</v>
      </c>
      <c r="C664" s="137" t="s">
        <v>63</v>
      </c>
      <c r="D664" s="137" t="s">
        <v>131</v>
      </c>
      <c r="E664" s="62" t="s">
        <v>171</v>
      </c>
      <c r="F664" s="128"/>
      <c r="G664" s="137"/>
      <c r="H664" s="137"/>
      <c r="I664" s="17">
        <f>+I665+I667</f>
        <v>4275</v>
      </c>
      <c r="J664" s="17">
        <f t="shared" ref="J664:Q664" si="359">+J665+J667</f>
        <v>4275</v>
      </c>
      <c r="K664" s="17">
        <f t="shared" si="359"/>
        <v>0</v>
      </c>
      <c r="L664" s="17">
        <f t="shared" si="359"/>
        <v>1855</v>
      </c>
      <c r="M664" s="17">
        <f t="shared" si="359"/>
        <v>1855</v>
      </c>
      <c r="N664" s="17">
        <f t="shared" si="359"/>
        <v>0</v>
      </c>
      <c r="O664" s="17">
        <f t="shared" si="359"/>
        <v>2355</v>
      </c>
      <c r="P664" s="17">
        <f t="shared" si="359"/>
        <v>2355</v>
      </c>
      <c r="Q664" s="17">
        <f t="shared" si="359"/>
        <v>0</v>
      </c>
    </row>
    <row r="665" spans="1:17" ht="13.6" x14ac:dyDescent="0.25">
      <c r="A665" s="25" t="s">
        <v>25</v>
      </c>
      <c r="B665" s="53" t="s">
        <v>38</v>
      </c>
      <c r="C665" s="27" t="s">
        <v>63</v>
      </c>
      <c r="D665" s="27" t="s">
        <v>131</v>
      </c>
      <c r="E665" s="73" t="s">
        <v>171</v>
      </c>
      <c r="F665" s="65">
        <v>200</v>
      </c>
      <c r="G665" s="27"/>
      <c r="H665" s="27"/>
      <c r="I665" s="31">
        <f t="shared" ref="I665:Q665" si="360">+I666</f>
        <v>3920</v>
      </c>
      <c r="J665" s="31">
        <f t="shared" si="360"/>
        <v>3920</v>
      </c>
      <c r="K665" s="31">
        <f t="shared" si="360"/>
        <v>0</v>
      </c>
      <c r="L665" s="31">
        <f t="shared" si="360"/>
        <v>1500</v>
      </c>
      <c r="M665" s="31">
        <f t="shared" si="360"/>
        <v>1500</v>
      </c>
      <c r="N665" s="31">
        <f t="shared" si="360"/>
        <v>0</v>
      </c>
      <c r="O665" s="31">
        <f t="shared" si="360"/>
        <v>2000</v>
      </c>
      <c r="P665" s="32">
        <f t="shared" si="360"/>
        <v>2000</v>
      </c>
      <c r="Q665" s="32">
        <f t="shared" si="360"/>
        <v>0</v>
      </c>
    </row>
    <row r="666" spans="1:17" ht="13.6" x14ac:dyDescent="0.25">
      <c r="A666" s="25" t="s">
        <v>45</v>
      </c>
      <c r="B666" s="53" t="s">
        <v>38</v>
      </c>
      <c r="C666" s="27" t="s">
        <v>63</v>
      </c>
      <c r="D666" s="27" t="s">
        <v>131</v>
      </c>
      <c r="E666" s="73" t="s">
        <v>171</v>
      </c>
      <c r="F666" s="65">
        <v>240</v>
      </c>
      <c r="G666" s="27" t="s">
        <v>63</v>
      </c>
      <c r="H666" s="27" t="s">
        <v>131</v>
      </c>
      <c r="I666" s="31">
        <f>+J666+K666</f>
        <v>3920</v>
      </c>
      <c r="J666" s="31">
        <v>3920</v>
      </c>
      <c r="K666" s="31"/>
      <c r="L666" s="31">
        <f>+M666+N666</f>
        <v>1500</v>
      </c>
      <c r="M666" s="31">
        <v>1500</v>
      </c>
      <c r="N666" s="31"/>
      <c r="O666" s="31">
        <f>+P666+Q666</f>
        <v>2000</v>
      </c>
      <c r="P666" s="32">
        <v>2000</v>
      </c>
      <c r="Q666" s="32"/>
    </row>
    <row r="667" spans="1:17" ht="13.6" x14ac:dyDescent="0.25">
      <c r="A667" s="25" t="s">
        <v>19</v>
      </c>
      <c r="B667" s="53" t="s">
        <v>38</v>
      </c>
      <c r="C667" s="27" t="s">
        <v>63</v>
      </c>
      <c r="D667" s="27" t="s">
        <v>131</v>
      </c>
      <c r="E667" s="73" t="s">
        <v>171</v>
      </c>
      <c r="F667" s="65">
        <v>800</v>
      </c>
      <c r="G667" s="27"/>
      <c r="H667" s="27"/>
      <c r="I667" s="31">
        <f>+I668</f>
        <v>355</v>
      </c>
      <c r="J667" s="31">
        <f t="shared" ref="J667:Q667" si="361">+J668</f>
        <v>355</v>
      </c>
      <c r="K667" s="31">
        <f t="shared" si="361"/>
        <v>0</v>
      </c>
      <c r="L667" s="31">
        <f t="shared" si="361"/>
        <v>355</v>
      </c>
      <c r="M667" s="31">
        <f t="shared" si="361"/>
        <v>355</v>
      </c>
      <c r="N667" s="31">
        <f t="shared" si="361"/>
        <v>0</v>
      </c>
      <c r="O667" s="31">
        <f t="shared" si="361"/>
        <v>355</v>
      </c>
      <c r="P667" s="31">
        <f t="shared" si="361"/>
        <v>355</v>
      </c>
      <c r="Q667" s="31">
        <f t="shared" si="361"/>
        <v>0</v>
      </c>
    </row>
    <row r="668" spans="1:17" ht="13.6" x14ac:dyDescent="0.25">
      <c r="A668" s="25" t="s">
        <v>72</v>
      </c>
      <c r="B668" s="53" t="s">
        <v>38</v>
      </c>
      <c r="C668" s="27" t="s">
        <v>63</v>
      </c>
      <c r="D668" s="27" t="s">
        <v>131</v>
      </c>
      <c r="E668" s="73" t="s">
        <v>171</v>
      </c>
      <c r="F668" s="65">
        <v>850</v>
      </c>
      <c r="G668" s="27" t="s">
        <v>63</v>
      </c>
      <c r="H668" s="27" t="s">
        <v>131</v>
      </c>
      <c r="I668" s="31">
        <f>+J668+K668</f>
        <v>355</v>
      </c>
      <c r="J668" s="31">
        <v>355</v>
      </c>
      <c r="K668" s="31"/>
      <c r="L668" s="31">
        <f>+M668+N668</f>
        <v>355</v>
      </c>
      <c r="M668" s="31">
        <v>355</v>
      </c>
      <c r="N668" s="31"/>
      <c r="O668" s="31">
        <f>+P668+Q668</f>
        <v>355</v>
      </c>
      <c r="P668" s="32">
        <v>355</v>
      </c>
      <c r="Q668" s="32"/>
    </row>
    <row r="669" spans="1:17" ht="13.6" x14ac:dyDescent="0.25">
      <c r="A669" s="74" t="s">
        <v>534</v>
      </c>
      <c r="B669" s="45" t="s">
        <v>38</v>
      </c>
      <c r="C669" s="137" t="s">
        <v>63</v>
      </c>
      <c r="D669" s="137" t="s">
        <v>131</v>
      </c>
      <c r="E669" s="62" t="s">
        <v>535</v>
      </c>
      <c r="F669" s="84"/>
      <c r="G669" s="137"/>
      <c r="H669" s="137"/>
      <c r="I669" s="17">
        <f>+I670+I672+I675</f>
        <v>22307.8</v>
      </c>
      <c r="J669" s="17">
        <f t="shared" ref="J669:Q669" si="362">+J670+J672+J675</f>
        <v>22307.8</v>
      </c>
      <c r="K669" s="17">
        <f t="shared" si="362"/>
        <v>0</v>
      </c>
      <c r="L669" s="17">
        <f t="shared" si="362"/>
        <v>2770.2</v>
      </c>
      <c r="M669" s="17">
        <f t="shared" si="362"/>
        <v>2770.2</v>
      </c>
      <c r="N669" s="17">
        <f t="shared" si="362"/>
        <v>0</v>
      </c>
      <c r="O669" s="17">
        <f t="shared" si="362"/>
        <v>3160</v>
      </c>
      <c r="P669" s="17">
        <f t="shared" si="362"/>
        <v>3160</v>
      </c>
      <c r="Q669" s="17">
        <f t="shared" si="362"/>
        <v>0</v>
      </c>
    </row>
    <row r="670" spans="1:17" ht="13.6" x14ac:dyDescent="0.25">
      <c r="A670" s="25" t="s">
        <v>25</v>
      </c>
      <c r="B670" s="53" t="s">
        <v>38</v>
      </c>
      <c r="C670" s="27" t="s">
        <v>63</v>
      </c>
      <c r="D670" s="27" t="s">
        <v>131</v>
      </c>
      <c r="E670" s="73" t="s">
        <v>535</v>
      </c>
      <c r="F670" s="65">
        <v>200</v>
      </c>
      <c r="G670" s="27"/>
      <c r="H670" s="27"/>
      <c r="I670" s="31">
        <f t="shared" ref="I670:Q670" si="363">+I671</f>
        <v>19088</v>
      </c>
      <c r="J670" s="31">
        <f t="shared" si="363"/>
        <v>19088</v>
      </c>
      <c r="K670" s="31">
        <f t="shared" si="363"/>
        <v>0</v>
      </c>
      <c r="L670" s="31">
        <f t="shared" si="363"/>
        <v>610.20000000000005</v>
      </c>
      <c r="M670" s="31">
        <f t="shared" si="363"/>
        <v>610.20000000000005</v>
      </c>
      <c r="N670" s="31">
        <f t="shared" si="363"/>
        <v>0</v>
      </c>
      <c r="O670" s="31">
        <f t="shared" si="363"/>
        <v>1000</v>
      </c>
      <c r="P670" s="32">
        <f t="shared" si="363"/>
        <v>1000</v>
      </c>
      <c r="Q670" s="32">
        <f t="shared" si="363"/>
        <v>0</v>
      </c>
    </row>
    <row r="671" spans="1:17" ht="13.6" x14ac:dyDescent="0.25">
      <c r="A671" s="25" t="s">
        <v>45</v>
      </c>
      <c r="B671" s="53" t="s">
        <v>38</v>
      </c>
      <c r="C671" s="27" t="s">
        <v>63</v>
      </c>
      <c r="D671" s="27" t="s">
        <v>131</v>
      </c>
      <c r="E671" s="73" t="s">
        <v>535</v>
      </c>
      <c r="F671" s="65">
        <v>240</v>
      </c>
      <c r="G671" s="27" t="s">
        <v>63</v>
      </c>
      <c r="H671" s="27" t="s">
        <v>131</v>
      </c>
      <c r="I671" s="31">
        <f>+J671+K671</f>
        <v>19088</v>
      </c>
      <c r="J671" s="31">
        <f>600+120+600+1970+3430+560+900+130+548+5000+5100+130</f>
        <v>19088</v>
      </c>
      <c r="K671" s="31"/>
      <c r="L671" s="31">
        <f>+M671+N671</f>
        <v>610.20000000000005</v>
      </c>
      <c r="M671" s="31">
        <v>610.20000000000005</v>
      </c>
      <c r="N671" s="31"/>
      <c r="O671" s="31">
        <f>+P671+Q671</f>
        <v>1000</v>
      </c>
      <c r="P671" s="32">
        <v>1000</v>
      </c>
      <c r="Q671" s="32"/>
    </row>
    <row r="672" spans="1:17" ht="25.5" customHeight="1" x14ac:dyDescent="0.25">
      <c r="A672" s="25" t="s">
        <v>135</v>
      </c>
      <c r="B672" s="53" t="s">
        <v>38</v>
      </c>
      <c r="C672" s="27" t="s">
        <v>63</v>
      </c>
      <c r="D672" s="27" t="s">
        <v>131</v>
      </c>
      <c r="E672" s="73" t="s">
        <v>535</v>
      </c>
      <c r="F672" s="65">
        <v>300</v>
      </c>
      <c r="G672" s="27"/>
      <c r="H672" s="27"/>
      <c r="I672" s="31">
        <f t="shared" ref="I672:Q672" si="364">+I674+I673</f>
        <v>2956</v>
      </c>
      <c r="J672" s="31">
        <f t="shared" si="364"/>
        <v>2956</v>
      </c>
      <c r="K672" s="31">
        <f t="shared" si="364"/>
        <v>0</v>
      </c>
      <c r="L672" s="31">
        <f t="shared" si="364"/>
        <v>2160</v>
      </c>
      <c r="M672" s="31">
        <f t="shared" si="364"/>
        <v>2160</v>
      </c>
      <c r="N672" s="31">
        <f t="shared" si="364"/>
        <v>0</v>
      </c>
      <c r="O672" s="31">
        <f t="shared" si="364"/>
        <v>2160</v>
      </c>
      <c r="P672" s="32">
        <f t="shared" si="364"/>
        <v>2160</v>
      </c>
      <c r="Q672" s="32">
        <f t="shared" si="364"/>
        <v>0</v>
      </c>
    </row>
    <row r="673" spans="1:17" ht="13.6" x14ac:dyDescent="0.25">
      <c r="A673" s="25" t="s">
        <v>166</v>
      </c>
      <c r="B673" s="53" t="s">
        <v>38</v>
      </c>
      <c r="C673" s="27" t="s">
        <v>63</v>
      </c>
      <c r="D673" s="27" t="s">
        <v>131</v>
      </c>
      <c r="E673" s="73" t="s">
        <v>535</v>
      </c>
      <c r="F673" s="42">
        <v>350</v>
      </c>
      <c r="G673" s="27" t="s">
        <v>63</v>
      </c>
      <c r="H673" s="27" t="s">
        <v>131</v>
      </c>
      <c r="I673" s="31">
        <f>+J673</f>
        <v>796</v>
      </c>
      <c r="J673" s="31">
        <v>796</v>
      </c>
      <c r="K673" s="31"/>
      <c r="L673" s="31">
        <f>+M673</f>
        <v>0</v>
      </c>
      <c r="M673" s="31"/>
      <c r="N673" s="31"/>
      <c r="O673" s="31">
        <f>+P673</f>
        <v>0</v>
      </c>
      <c r="P673" s="32"/>
      <c r="Q673" s="32"/>
    </row>
    <row r="674" spans="1:17" ht="13.6" x14ac:dyDescent="0.25">
      <c r="A674" s="25" t="s">
        <v>136</v>
      </c>
      <c r="B674" s="53" t="s">
        <v>38</v>
      </c>
      <c r="C674" s="27" t="s">
        <v>63</v>
      </c>
      <c r="D674" s="27" t="s">
        <v>131</v>
      </c>
      <c r="E674" s="73" t="s">
        <v>535</v>
      </c>
      <c r="F674" s="42">
        <v>360</v>
      </c>
      <c r="G674" s="27" t="s">
        <v>63</v>
      </c>
      <c r="H674" s="27" t="s">
        <v>131</v>
      </c>
      <c r="I674" s="31">
        <f>+J674+K674</f>
        <v>2160</v>
      </c>
      <c r="J674" s="31">
        <v>2160</v>
      </c>
      <c r="K674" s="31"/>
      <c r="L674" s="31">
        <f>+M674+N674</f>
        <v>2160</v>
      </c>
      <c r="M674" s="31">
        <v>2160</v>
      </c>
      <c r="N674" s="31"/>
      <c r="O674" s="31">
        <f>+P674+Q674</f>
        <v>2160</v>
      </c>
      <c r="P674" s="32">
        <v>2160</v>
      </c>
      <c r="Q674" s="32"/>
    </row>
    <row r="675" spans="1:17" ht="13.6" x14ac:dyDescent="0.25">
      <c r="A675" s="36" t="s">
        <v>19</v>
      </c>
      <c r="B675" s="53" t="s">
        <v>38</v>
      </c>
      <c r="C675" s="27" t="s">
        <v>63</v>
      </c>
      <c r="D675" s="27" t="s">
        <v>131</v>
      </c>
      <c r="E675" s="73" t="s">
        <v>535</v>
      </c>
      <c r="F675" s="65">
        <v>800</v>
      </c>
      <c r="G675" s="27"/>
      <c r="H675" s="27"/>
      <c r="I675" s="31">
        <f>+I676+I723</f>
        <v>263.8</v>
      </c>
      <c r="J675" s="31">
        <f t="shared" ref="J675:Q675" si="365">+J676+J723</f>
        <v>263.8</v>
      </c>
      <c r="K675" s="31">
        <f t="shared" si="365"/>
        <v>0</v>
      </c>
      <c r="L675" s="31">
        <f t="shared" si="365"/>
        <v>0</v>
      </c>
      <c r="M675" s="31">
        <f t="shared" si="365"/>
        <v>0</v>
      </c>
      <c r="N675" s="31">
        <f t="shared" si="365"/>
        <v>0</v>
      </c>
      <c r="O675" s="31">
        <f t="shared" si="365"/>
        <v>0</v>
      </c>
      <c r="P675" s="31">
        <f t="shared" si="365"/>
        <v>0</v>
      </c>
      <c r="Q675" s="31">
        <f t="shared" si="365"/>
        <v>0</v>
      </c>
    </row>
    <row r="676" spans="1:17" ht="13.6" x14ac:dyDescent="0.25">
      <c r="A676" s="80" t="s">
        <v>170</v>
      </c>
      <c r="B676" s="53" t="s">
        <v>38</v>
      </c>
      <c r="C676" s="27" t="s">
        <v>63</v>
      </c>
      <c r="D676" s="27" t="s">
        <v>131</v>
      </c>
      <c r="E676" s="73" t="s">
        <v>535</v>
      </c>
      <c r="F676" s="65">
        <v>830</v>
      </c>
      <c r="G676" s="27" t="s">
        <v>63</v>
      </c>
      <c r="H676" s="27" t="s">
        <v>131</v>
      </c>
      <c r="I676" s="31">
        <f>+J676+K676</f>
        <v>250</v>
      </c>
      <c r="J676" s="31">
        <v>250</v>
      </c>
      <c r="K676" s="31"/>
      <c r="L676" s="31">
        <f>+M676+N676</f>
        <v>0</v>
      </c>
      <c r="M676" s="31"/>
      <c r="N676" s="31"/>
      <c r="O676" s="31">
        <f>+P676+Q676</f>
        <v>0</v>
      </c>
      <c r="P676" s="32"/>
      <c r="Q676" s="32"/>
    </row>
    <row r="677" spans="1:17" ht="27.2" hidden="1" x14ac:dyDescent="0.25">
      <c r="A677" s="36" t="s">
        <v>81</v>
      </c>
      <c r="B677" s="26">
        <v>700</v>
      </c>
      <c r="C677" s="27" t="s">
        <v>102</v>
      </c>
      <c r="D677" s="27" t="s">
        <v>181</v>
      </c>
      <c r="E677" s="29" t="s">
        <v>184</v>
      </c>
      <c r="F677" s="65">
        <v>600</v>
      </c>
      <c r="G677" s="27" t="s">
        <v>102</v>
      </c>
      <c r="H677" s="27" t="s">
        <v>181</v>
      </c>
      <c r="I677" s="31">
        <f t="shared" ref="I677:Q677" si="366">+I678</f>
        <v>0</v>
      </c>
      <c r="J677" s="31">
        <f t="shared" si="366"/>
        <v>0</v>
      </c>
      <c r="K677" s="31">
        <f t="shared" si="366"/>
        <v>0</v>
      </c>
      <c r="L677" s="31">
        <f t="shared" si="366"/>
        <v>0</v>
      </c>
      <c r="M677" s="31">
        <f t="shared" si="366"/>
        <v>0</v>
      </c>
      <c r="N677" s="31">
        <f t="shared" si="366"/>
        <v>0</v>
      </c>
      <c r="O677" s="31">
        <f t="shared" si="366"/>
        <v>0</v>
      </c>
      <c r="P677" s="32">
        <f t="shared" si="366"/>
        <v>0</v>
      </c>
      <c r="Q677" s="32">
        <f t="shared" si="366"/>
        <v>0</v>
      </c>
    </row>
    <row r="678" spans="1:17" ht="13.6" hidden="1" x14ac:dyDescent="0.25">
      <c r="A678" s="80" t="s">
        <v>82</v>
      </c>
      <c r="B678" s="26">
        <v>700</v>
      </c>
      <c r="C678" s="27" t="s">
        <v>102</v>
      </c>
      <c r="D678" s="27" t="s">
        <v>181</v>
      </c>
      <c r="E678" s="29" t="s">
        <v>184</v>
      </c>
      <c r="F678" s="65">
        <v>610</v>
      </c>
      <c r="G678" s="27" t="s">
        <v>102</v>
      </c>
      <c r="H678" s="27" t="s">
        <v>181</v>
      </c>
      <c r="I678" s="31">
        <f>+J678+K678</f>
        <v>0</v>
      </c>
      <c r="J678" s="31"/>
      <c r="K678" s="31"/>
      <c r="L678" s="31">
        <f>+M678+N678</f>
        <v>0</v>
      </c>
      <c r="M678" s="31"/>
      <c r="N678" s="31"/>
      <c r="O678" s="31">
        <f>+P678+Q678</f>
        <v>0</v>
      </c>
      <c r="P678" s="32"/>
      <c r="Q678" s="32"/>
    </row>
    <row r="679" spans="1:17" ht="14.45" hidden="1" customHeight="1" x14ac:dyDescent="0.2">
      <c r="A679" s="105" t="s">
        <v>536</v>
      </c>
      <c r="B679" s="4">
        <v>700</v>
      </c>
      <c r="C679" s="19" t="s">
        <v>102</v>
      </c>
      <c r="D679" s="19" t="s">
        <v>181</v>
      </c>
      <c r="E679" s="21" t="s">
        <v>537</v>
      </c>
      <c r="F679" s="71"/>
      <c r="G679" s="19" t="s">
        <v>102</v>
      </c>
      <c r="H679" s="19" t="s">
        <v>181</v>
      </c>
      <c r="I679" s="23">
        <f t="shared" ref="I679:Q679" si="367">+I680</f>
        <v>0</v>
      </c>
      <c r="J679" s="23">
        <f t="shared" si="367"/>
        <v>0</v>
      </c>
      <c r="K679" s="23">
        <f t="shared" si="367"/>
        <v>0</v>
      </c>
      <c r="L679" s="23">
        <f t="shared" si="367"/>
        <v>0</v>
      </c>
      <c r="M679" s="23">
        <f t="shared" si="367"/>
        <v>0</v>
      </c>
      <c r="N679" s="23">
        <f t="shared" si="367"/>
        <v>0</v>
      </c>
      <c r="O679" s="23">
        <f t="shared" si="367"/>
        <v>0</v>
      </c>
      <c r="P679" s="24">
        <f t="shared" si="367"/>
        <v>0</v>
      </c>
      <c r="Q679" s="24">
        <f t="shared" si="367"/>
        <v>0</v>
      </c>
    </row>
    <row r="680" spans="1:17" hidden="1" x14ac:dyDescent="0.2">
      <c r="A680" s="105" t="s">
        <v>538</v>
      </c>
      <c r="B680" s="4">
        <v>700</v>
      </c>
      <c r="C680" s="19" t="s">
        <v>102</v>
      </c>
      <c r="D680" s="19" t="s">
        <v>181</v>
      </c>
      <c r="E680" s="21" t="s">
        <v>539</v>
      </c>
      <c r="F680" s="71"/>
      <c r="G680" s="19" t="s">
        <v>102</v>
      </c>
      <c r="H680" s="19" t="s">
        <v>181</v>
      </c>
      <c r="I680" s="23">
        <f t="shared" ref="I680:Q680" si="368">+I681+I683</f>
        <v>0</v>
      </c>
      <c r="J680" s="23">
        <f t="shared" si="368"/>
        <v>0</v>
      </c>
      <c r="K680" s="23">
        <f t="shared" si="368"/>
        <v>0</v>
      </c>
      <c r="L680" s="23">
        <f t="shared" si="368"/>
        <v>0</v>
      </c>
      <c r="M680" s="23">
        <f t="shared" si="368"/>
        <v>0</v>
      </c>
      <c r="N680" s="23">
        <f t="shared" si="368"/>
        <v>0</v>
      </c>
      <c r="O680" s="23">
        <f t="shared" si="368"/>
        <v>0</v>
      </c>
      <c r="P680" s="24">
        <f t="shared" si="368"/>
        <v>0</v>
      </c>
      <c r="Q680" s="24">
        <f t="shared" si="368"/>
        <v>0</v>
      </c>
    </row>
    <row r="681" spans="1:17" ht="40.75" hidden="1" x14ac:dyDescent="0.25">
      <c r="A681" s="25" t="s">
        <v>33</v>
      </c>
      <c r="B681" s="26">
        <v>700</v>
      </c>
      <c r="C681" s="27" t="s">
        <v>102</v>
      </c>
      <c r="D681" s="27" t="s">
        <v>181</v>
      </c>
      <c r="E681" s="29" t="s">
        <v>539</v>
      </c>
      <c r="F681" s="37" t="s">
        <v>69</v>
      </c>
      <c r="G681" s="27" t="s">
        <v>102</v>
      </c>
      <c r="H681" s="27" t="s">
        <v>181</v>
      </c>
      <c r="I681" s="31">
        <f t="shared" ref="I681:Q681" si="369">+I682</f>
        <v>0</v>
      </c>
      <c r="J681" s="31">
        <f t="shared" si="369"/>
        <v>0</v>
      </c>
      <c r="K681" s="31">
        <f t="shared" si="369"/>
        <v>0</v>
      </c>
      <c r="L681" s="31">
        <f t="shared" si="369"/>
        <v>0</v>
      </c>
      <c r="M681" s="31">
        <f t="shared" si="369"/>
        <v>0</v>
      </c>
      <c r="N681" s="31">
        <f t="shared" si="369"/>
        <v>0</v>
      </c>
      <c r="O681" s="31">
        <f t="shared" si="369"/>
        <v>0</v>
      </c>
      <c r="P681" s="32">
        <f t="shared" si="369"/>
        <v>0</v>
      </c>
      <c r="Q681" s="32">
        <f t="shared" si="369"/>
        <v>0</v>
      </c>
    </row>
    <row r="682" spans="1:17" ht="13.6" hidden="1" x14ac:dyDescent="0.25">
      <c r="A682" s="36" t="s">
        <v>216</v>
      </c>
      <c r="B682" s="26">
        <v>700</v>
      </c>
      <c r="C682" s="27" t="s">
        <v>102</v>
      </c>
      <c r="D682" s="27" t="s">
        <v>181</v>
      </c>
      <c r="E682" s="29" t="s">
        <v>540</v>
      </c>
      <c r="F682" s="37" t="s">
        <v>71</v>
      </c>
      <c r="G682" s="27" t="s">
        <v>102</v>
      </c>
      <c r="H682" s="27" t="s">
        <v>181</v>
      </c>
      <c r="I682" s="31">
        <f>+J682+K682</f>
        <v>0</v>
      </c>
      <c r="J682" s="31"/>
      <c r="K682" s="31"/>
      <c r="L682" s="31">
        <f>+M682+N682</f>
        <v>0</v>
      </c>
      <c r="M682" s="31"/>
      <c r="N682" s="31"/>
      <c r="O682" s="31">
        <f>+P682+Q682</f>
        <v>0</v>
      </c>
      <c r="P682" s="32"/>
      <c r="Q682" s="32"/>
    </row>
    <row r="683" spans="1:17" ht="13.6" hidden="1" x14ac:dyDescent="0.25">
      <c r="A683" s="25" t="s">
        <v>25</v>
      </c>
      <c r="B683" s="26">
        <v>700</v>
      </c>
      <c r="C683" s="27" t="s">
        <v>102</v>
      </c>
      <c r="D683" s="27" t="s">
        <v>181</v>
      </c>
      <c r="E683" s="29" t="s">
        <v>540</v>
      </c>
      <c r="F683" s="65">
        <v>200</v>
      </c>
      <c r="G683" s="27" t="s">
        <v>102</v>
      </c>
      <c r="H683" s="27" t="s">
        <v>181</v>
      </c>
      <c r="I683" s="31">
        <f t="shared" ref="I683:Q683" si="370">+I684</f>
        <v>0</v>
      </c>
      <c r="J683" s="31">
        <f t="shared" si="370"/>
        <v>0</v>
      </c>
      <c r="K683" s="31">
        <f t="shared" si="370"/>
        <v>0</v>
      </c>
      <c r="L683" s="31">
        <f t="shared" si="370"/>
        <v>0</v>
      </c>
      <c r="M683" s="31">
        <f t="shared" si="370"/>
        <v>0</v>
      </c>
      <c r="N683" s="31">
        <f t="shared" si="370"/>
        <v>0</v>
      </c>
      <c r="O683" s="31">
        <f t="shared" si="370"/>
        <v>0</v>
      </c>
      <c r="P683" s="32">
        <f t="shared" si="370"/>
        <v>0</v>
      </c>
      <c r="Q683" s="32">
        <f t="shared" si="370"/>
        <v>0</v>
      </c>
    </row>
    <row r="684" spans="1:17" ht="13.6" hidden="1" x14ac:dyDescent="0.25">
      <c r="A684" s="25" t="s">
        <v>45</v>
      </c>
      <c r="B684" s="26">
        <v>700</v>
      </c>
      <c r="C684" s="27" t="s">
        <v>102</v>
      </c>
      <c r="D684" s="27" t="s">
        <v>181</v>
      </c>
      <c r="E684" s="29" t="s">
        <v>540</v>
      </c>
      <c r="F684" s="65">
        <v>240</v>
      </c>
      <c r="G684" s="27" t="s">
        <v>102</v>
      </c>
      <c r="H684" s="27" t="s">
        <v>181</v>
      </c>
      <c r="I684" s="31">
        <f>+J684+K684</f>
        <v>0</v>
      </c>
      <c r="J684" s="31"/>
      <c r="K684" s="31"/>
      <c r="L684" s="31">
        <f>+M684+N684</f>
        <v>0</v>
      </c>
      <c r="M684" s="31"/>
      <c r="N684" s="31"/>
      <c r="O684" s="31">
        <f>+P684+Q684</f>
        <v>0</v>
      </c>
      <c r="P684" s="32"/>
      <c r="Q684" s="32"/>
    </row>
    <row r="685" spans="1:17" hidden="1" x14ac:dyDescent="0.2">
      <c r="A685" s="105" t="s">
        <v>541</v>
      </c>
      <c r="B685" s="4">
        <v>700</v>
      </c>
      <c r="C685" s="19" t="s">
        <v>102</v>
      </c>
      <c r="D685" s="19" t="s">
        <v>181</v>
      </c>
      <c r="E685" s="21" t="s">
        <v>542</v>
      </c>
      <c r="F685" s="71"/>
      <c r="G685" s="19" t="s">
        <v>102</v>
      </c>
      <c r="H685" s="19" t="s">
        <v>181</v>
      </c>
      <c r="I685" s="23">
        <f t="shared" ref="I685:Q686" si="371">+I686</f>
        <v>0</v>
      </c>
      <c r="J685" s="23">
        <f t="shared" si="371"/>
        <v>0</v>
      </c>
      <c r="K685" s="23">
        <f t="shared" si="371"/>
        <v>0</v>
      </c>
      <c r="L685" s="23">
        <f t="shared" si="371"/>
        <v>0</v>
      </c>
      <c r="M685" s="23">
        <f t="shared" si="371"/>
        <v>0</v>
      </c>
      <c r="N685" s="23">
        <f t="shared" si="371"/>
        <v>0</v>
      </c>
      <c r="O685" s="23">
        <f t="shared" si="371"/>
        <v>0</v>
      </c>
      <c r="P685" s="24">
        <f t="shared" si="371"/>
        <v>0</v>
      </c>
      <c r="Q685" s="24">
        <f t="shared" si="371"/>
        <v>0</v>
      </c>
    </row>
    <row r="686" spans="1:17" ht="13.6" hidden="1" x14ac:dyDescent="0.25">
      <c r="A686" s="25" t="s">
        <v>25</v>
      </c>
      <c r="B686" s="26">
        <v>700</v>
      </c>
      <c r="C686" s="27" t="s">
        <v>102</v>
      </c>
      <c r="D686" s="27" t="s">
        <v>181</v>
      </c>
      <c r="E686" s="29" t="s">
        <v>542</v>
      </c>
      <c r="F686" s="65">
        <v>200</v>
      </c>
      <c r="G686" s="27" t="s">
        <v>102</v>
      </c>
      <c r="H686" s="27" t="s">
        <v>181</v>
      </c>
      <c r="I686" s="31">
        <f t="shared" si="371"/>
        <v>0</v>
      </c>
      <c r="J686" s="31">
        <f t="shared" si="371"/>
        <v>0</v>
      </c>
      <c r="K686" s="31">
        <f t="shared" si="371"/>
        <v>0</v>
      </c>
      <c r="L686" s="31">
        <f t="shared" si="371"/>
        <v>0</v>
      </c>
      <c r="M686" s="31">
        <f t="shared" si="371"/>
        <v>0</v>
      </c>
      <c r="N686" s="31">
        <f t="shared" si="371"/>
        <v>0</v>
      </c>
      <c r="O686" s="31">
        <f t="shared" si="371"/>
        <v>0</v>
      </c>
      <c r="P686" s="32">
        <f t="shared" si="371"/>
        <v>0</v>
      </c>
      <c r="Q686" s="32">
        <f t="shared" si="371"/>
        <v>0</v>
      </c>
    </row>
    <row r="687" spans="1:17" ht="13.6" hidden="1" x14ac:dyDescent="0.25">
      <c r="A687" s="25" t="s">
        <v>45</v>
      </c>
      <c r="B687" s="26">
        <v>700</v>
      </c>
      <c r="C687" s="27" t="s">
        <v>102</v>
      </c>
      <c r="D687" s="27" t="s">
        <v>181</v>
      </c>
      <c r="E687" s="29" t="s">
        <v>542</v>
      </c>
      <c r="F687" s="65">
        <v>240</v>
      </c>
      <c r="G687" s="27" t="s">
        <v>102</v>
      </c>
      <c r="H687" s="27" t="s">
        <v>181</v>
      </c>
      <c r="I687" s="31">
        <f>+J687+K687</f>
        <v>0</v>
      </c>
      <c r="J687" s="31"/>
      <c r="K687" s="31"/>
      <c r="L687" s="31">
        <f>+M687+N687</f>
        <v>0</v>
      </c>
      <c r="M687" s="31"/>
      <c r="N687" s="31"/>
      <c r="O687" s="31">
        <f>+P687+Q687</f>
        <v>0</v>
      </c>
      <c r="P687" s="32"/>
      <c r="Q687" s="32"/>
    </row>
    <row r="688" spans="1:17" hidden="1" x14ac:dyDescent="0.2">
      <c r="A688" s="105" t="s">
        <v>543</v>
      </c>
      <c r="B688" s="4">
        <v>700</v>
      </c>
      <c r="C688" s="19" t="s">
        <v>102</v>
      </c>
      <c r="D688" s="19" t="s">
        <v>181</v>
      </c>
      <c r="E688" s="21" t="s">
        <v>544</v>
      </c>
      <c r="F688" s="71"/>
      <c r="G688" s="19" t="s">
        <v>102</v>
      </c>
      <c r="H688" s="19" t="s">
        <v>181</v>
      </c>
      <c r="I688" s="23">
        <f t="shared" ref="I688:Q689" si="372">+I689</f>
        <v>0</v>
      </c>
      <c r="J688" s="23">
        <f t="shared" si="372"/>
        <v>0</v>
      </c>
      <c r="K688" s="23">
        <f t="shared" si="372"/>
        <v>0</v>
      </c>
      <c r="L688" s="23">
        <f t="shared" si="372"/>
        <v>0</v>
      </c>
      <c r="M688" s="23">
        <f t="shared" si="372"/>
        <v>0</v>
      </c>
      <c r="N688" s="23">
        <f t="shared" si="372"/>
        <v>0</v>
      </c>
      <c r="O688" s="23">
        <f t="shared" si="372"/>
        <v>0</v>
      </c>
      <c r="P688" s="24">
        <f t="shared" si="372"/>
        <v>0</v>
      </c>
      <c r="Q688" s="24">
        <f t="shared" si="372"/>
        <v>0</v>
      </c>
    </row>
    <row r="689" spans="1:17" ht="13.6" hidden="1" x14ac:dyDescent="0.25">
      <c r="A689" s="25" t="s">
        <v>25</v>
      </c>
      <c r="B689" s="26">
        <v>700</v>
      </c>
      <c r="C689" s="27" t="s">
        <v>102</v>
      </c>
      <c r="D689" s="27" t="s">
        <v>181</v>
      </c>
      <c r="E689" s="29" t="s">
        <v>544</v>
      </c>
      <c r="F689" s="65">
        <v>200</v>
      </c>
      <c r="G689" s="27" t="s">
        <v>102</v>
      </c>
      <c r="H689" s="27" t="s">
        <v>181</v>
      </c>
      <c r="I689" s="31">
        <f t="shared" si="372"/>
        <v>0</v>
      </c>
      <c r="J689" s="31">
        <f t="shared" si="372"/>
        <v>0</v>
      </c>
      <c r="K689" s="31">
        <f t="shared" si="372"/>
        <v>0</v>
      </c>
      <c r="L689" s="31">
        <f t="shared" si="372"/>
        <v>0</v>
      </c>
      <c r="M689" s="31">
        <f t="shared" si="372"/>
        <v>0</v>
      </c>
      <c r="N689" s="31">
        <f t="shared" si="372"/>
        <v>0</v>
      </c>
      <c r="O689" s="31">
        <f t="shared" si="372"/>
        <v>0</v>
      </c>
      <c r="P689" s="32">
        <f t="shared" si="372"/>
        <v>0</v>
      </c>
      <c r="Q689" s="32">
        <f t="shared" si="372"/>
        <v>0</v>
      </c>
    </row>
    <row r="690" spans="1:17" ht="13.6" hidden="1" x14ac:dyDescent="0.25">
      <c r="A690" s="25" t="s">
        <v>45</v>
      </c>
      <c r="B690" s="26">
        <v>700</v>
      </c>
      <c r="C690" s="27" t="s">
        <v>102</v>
      </c>
      <c r="D690" s="27" t="s">
        <v>181</v>
      </c>
      <c r="E690" s="29" t="s">
        <v>544</v>
      </c>
      <c r="F690" s="65">
        <v>240</v>
      </c>
      <c r="G690" s="27" t="s">
        <v>102</v>
      </c>
      <c r="H690" s="27" t="s">
        <v>181</v>
      </c>
      <c r="I690" s="31">
        <f>+J690+K690</f>
        <v>0</v>
      </c>
      <c r="J690" s="31"/>
      <c r="K690" s="31"/>
      <c r="L690" s="31">
        <f>+M690+N690</f>
        <v>0</v>
      </c>
      <c r="M690" s="31"/>
      <c r="N690" s="31"/>
      <c r="O690" s="31">
        <f>+P690+Q690</f>
        <v>0</v>
      </c>
      <c r="P690" s="32"/>
      <c r="Q690" s="32"/>
    </row>
    <row r="691" spans="1:17" hidden="1" x14ac:dyDescent="0.2">
      <c r="A691" s="105" t="s">
        <v>545</v>
      </c>
      <c r="B691" s="4">
        <v>700</v>
      </c>
      <c r="C691" s="19" t="s">
        <v>102</v>
      </c>
      <c r="D691" s="19" t="s">
        <v>181</v>
      </c>
      <c r="E691" s="21" t="s">
        <v>546</v>
      </c>
      <c r="F691" s="71"/>
      <c r="G691" s="19" t="s">
        <v>102</v>
      </c>
      <c r="H691" s="19" t="s">
        <v>181</v>
      </c>
      <c r="I691" s="23">
        <f t="shared" ref="I691:Q691" si="373">+I692+I694</f>
        <v>0</v>
      </c>
      <c r="J691" s="23">
        <f t="shared" si="373"/>
        <v>0</v>
      </c>
      <c r="K691" s="23">
        <f t="shared" si="373"/>
        <v>0</v>
      </c>
      <c r="L691" s="23">
        <f t="shared" si="373"/>
        <v>0</v>
      </c>
      <c r="M691" s="23">
        <f t="shared" si="373"/>
        <v>0</v>
      </c>
      <c r="N691" s="23">
        <f t="shared" si="373"/>
        <v>0</v>
      </c>
      <c r="O691" s="23">
        <f t="shared" si="373"/>
        <v>0</v>
      </c>
      <c r="P691" s="24">
        <f t="shared" si="373"/>
        <v>0</v>
      </c>
      <c r="Q691" s="24">
        <f t="shared" si="373"/>
        <v>0</v>
      </c>
    </row>
    <row r="692" spans="1:17" ht="13.6" hidden="1" x14ac:dyDescent="0.25">
      <c r="A692" s="25" t="s">
        <v>25</v>
      </c>
      <c r="B692" s="26">
        <v>700</v>
      </c>
      <c r="C692" s="27" t="s">
        <v>102</v>
      </c>
      <c r="D692" s="27" t="s">
        <v>181</v>
      </c>
      <c r="E692" s="29" t="s">
        <v>546</v>
      </c>
      <c r="F692" s="65">
        <v>200</v>
      </c>
      <c r="G692" s="27" t="s">
        <v>102</v>
      </c>
      <c r="H692" s="27" t="s">
        <v>181</v>
      </c>
      <c r="I692" s="31">
        <f t="shared" ref="I692:Q692" si="374">+I693</f>
        <v>0</v>
      </c>
      <c r="J692" s="31">
        <f t="shared" si="374"/>
        <v>0</v>
      </c>
      <c r="K692" s="31">
        <f t="shared" si="374"/>
        <v>0</v>
      </c>
      <c r="L692" s="31">
        <f t="shared" si="374"/>
        <v>0</v>
      </c>
      <c r="M692" s="31">
        <f t="shared" si="374"/>
        <v>0</v>
      </c>
      <c r="N692" s="31">
        <f t="shared" si="374"/>
        <v>0</v>
      </c>
      <c r="O692" s="31">
        <f t="shared" si="374"/>
        <v>0</v>
      </c>
      <c r="P692" s="32">
        <f t="shared" si="374"/>
        <v>0</v>
      </c>
      <c r="Q692" s="32">
        <f t="shared" si="374"/>
        <v>0</v>
      </c>
    </row>
    <row r="693" spans="1:17" ht="13.6" hidden="1" x14ac:dyDescent="0.25">
      <c r="A693" s="25" t="s">
        <v>45</v>
      </c>
      <c r="B693" s="26">
        <v>700</v>
      </c>
      <c r="C693" s="27" t="s">
        <v>102</v>
      </c>
      <c r="D693" s="27" t="s">
        <v>181</v>
      </c>
      <c r="E693" s="29" t="s">
        <v>546</v>
      </c>
      <c r="F693" s="65">
        <v>240</v>
      </c>
      <c r="G693" s="27" t="s">
        <v>102</v>
      </c>
      <c r="H693" s="27" t="s">
        <v>181</v>
      </c>
      <c r="I693" s="31">
        <f>+J693+K693</f>
        <v>0</v>
      </c>
      <c r="J693" s="31"/>
      <c r="K693" s="31"/>
      <c r="L693" s="31">
        <f>+M693+N693</f>
        <v>0</v>
      </c>
      <c r="M693" s="31">
        <f>3500+7121.1-3500-7121.1</f>
        <v>0</v>
      </c>
      <c r="N693" s="31"/>
      <c r="O693" s="31">
        <f>+P693+Q693</f>
        <v>0</v>
      </c>
      <c r="P693" s="32">
        <f>3500+7121.1-3500-7121.1</f>
        <v>0</v>
      </c>
      <c r="Q693" s="32"/>
    </row>
    <row r="694" spans="1:17" ht="27.2" hidden="1" x14ac:dyDescent="0.25">
      <c r="A694" s="36" t="s">
        <v>81</v>
      </c>
      <c r="B694" s="26">
        <v>700</v>
      </c>
      <c r="C694" s="27" t="s">
        <v>102</v>
      </c>
      <c r="D694" s="27" t="s">
        <v>181</v>
      </c>
      <c r="E694" s="29" t="s">
        <v>546</v>
      </c>
      <c r="F694" s="65">
        <v>600</v>
      </c>
      <c r="G694" s="27" t="s">
        <v>102</v>
      </c>
      <c r="H694" s="27" t="s">
        <v>181</v>
      </c>
      <c r="I694" s="31">
        <f t="shared" ref="I694:Q694" si="375">+I695</f>
        <v>0</v>
      </c>
      <c r="J694" s="31">
        <f t="shared" si="375"/>
        <v>0</v>
      </c>
      <c r="K694" s="31">
        <f t="shared" si="375"/>
        <v>0</v>
      </c>
      <c r="L694" s="31">
        <f t="shared" si="375"/>
        <v>0</v>
      </c>
      <c r="M694" s="31">
        <f t="shared" si="375"/>
        <v>0</v>
      </c>
      <c r="N694" s="31">
        <f t="shared" si="375"/>
        <v>0</v>
      </c>
      <c r="O694" s="31">
        <f t="shared" si="375"/>
        <v>0</v>
      </c>
      <c r="P694" s="32">
        <f t="shared" si="375"/>
        <v>0</v>
      </c>
      <c r="Q694" s="32">
        <f t="shared" si="375"/>
        <v>0</v>
      </c>
    </row>
    <row r="695" spans="1:17" ht="13.6" hidden="1" x14ac:dyDescent="0.25">
      <c r="A695" s="80" t="s">
        <v>82</v>
      </c>
      <c r="B695" s="26">
        <v>700</v>
      </c>
      <c r="C695" s="27" t="s">
        <v>102</v>
      </c>
      <c r="D695" s="27" t="s">
        <v>181</v>
      </c>
      <c r="E695" s="29" t="s">
        <v>546</v>
      </c>
      <c r="F695" s="65">
        <v>610</v>
      </c>
      <c r="G695" s="27" t="s">
        <v>102</v>
      </c>
      <c r="H695" s="27" t="s">
        <v>181</v>
      </c>
      <c r="I695" s="31">
        <f>+J695+K695</f>
        <v>0</v>
      </c>
      <c r="J695" s="31"/>
      <c r="K695" s="31"/>
      <c r="L695" s="31">
        <f>+M695+N695</f>
        <v>0</v>
      </c>
      <c r="M695" s="31"/>
      <c r="N695" s="31"/>
      <c r="O695" s="31">
        <f>+P695+Q695</f>
        <v>0</v>
      </c>
      <c r="P695" s="32"/>
      <c r="Q695" s="32"/>
    </row>
    <row r="696" spans="1:17" hidden="1" x14ac:dyDescent="0.2">
      <c r="A696" s="18" t="s">
        <v>547</v>
      </c>
      <c r="B696" s="4">
        <v>700</v>
      </c>
      <c r="C696" s="19" t="s">
        <v>102</v>
      </c>
      <c r="D696" s="19" t="s">
        <v>181</v>
      </c>
      <c r="E696" s="21" t="s">
        <v>548</v>
      </c>
      <c r="F696" s="71"/>
      <c r="G696" s="19" t="s">
        <v>102</v>
      </c>
      <c r="H696" s="19" t="s">
        <v>181</v>
      </c>
      <c r="I696" s="23">
        <f t="shared" ref="I696:Q696" si="376">+I697+I699</f>
        <v>0</v>
      </c>
      <c r="J696" s="23">
        <f t="shared" si="376"/>
        <v>0</v>
      </c>
      <c r="K696" s="23">
        <f t="shared" si="376"/>
        <v>0</v>
      </c>
      <c r="L696" s="23">
        <f t="shared" si="376"/>
        <v>0</v>
      </c>
      <c r="M696" s="23">
        <f t="shared" si="376"/>
        <v>0</v>
      </c>
      <c r="N696" s="23">
        <f t="shared" si="376"/>
        <v>0</v>
      </c>
      <c r="O696" s="23">
        <f t="shared" si="376"/>
        <v>0</v>
      </c>
      <c r="P696" s="24">
        <f t="shared" si="376"/>
        <v>0</v>
      </c>
      <c r="Q696" s="24">
        <f t="shared" si="376"/>
        <v>0</v>
      </c>
    </row>
    <row r="697" spans="1:17" ht="13.6" hidden="1" x14ac:dyDescent="0.25">
      <c r="A697" s="25" t="s">
        <v>25</v>
      </c>
      <c r="B697" s="26">
        <v>700</v>
      </c>
      <c r="C697" s="27" t="s">
        <v>102</v>
      </c>
      <c r="D697" s="27" t="s">
        <v>181</v>
      </c>
      <c r="E697" s="29" t="s">
        <v>548</v>
      </c>
      <c r="F697" s="65">
        <v>200</v>
      </c>
      <c r="G697" s="27" t="s">
        <v>102</v>
      </c>
      <c r="H697" s="27" t="s">
        <v>181</v>
      </c>
      <c r="I697" s="31">
        <f t="shared" ref="I697:Q697" si="377">+I698</f>
        <v>0</v>
      </c>
      <c r="J697" s="31">
        <f t="shared" si="377"/>
        <v>0</v>
      </c>
      <c r="K697" s="31">
        <f t="shared" si="377"/>
        <v>0</v>
      </c>
      <c r="L697" s="31">
        <f t="shared" si="377"/>
        <v>0</v>
      </c>
      <c r="M697" s="31">
        <f t="shared" si="377"/>
        <v>0</v>
      </c>
      <c r="N697" s="31">
        <f t="shared" si="377"/>
        <v>0</v>
      </c>
      <c r="O697" s="31">
        <f t="shared" si="377"/>
        <v>0</v>
      </c>
      <c r="P697" s="32">
        <f t="shared" si="377"/>
        <v>0</v>
      </c>
      <c r="Q697" s="32">
        <f t="shared" si="377"/>
        <v>0</v>
      </c>
    </row>
    <row r="698" spans="1:17" ht="13.6" hidden="1" x14ac:dyDescent="0.25">
      <c r="A698" s="25" t="s">
        <v>45</v>
      </c>
      <c r="B698" s="26">
        <v>700</v>
      </c>
      <c r="C698" s="27" t="s">
        <v>102</v>
      </c>
      <c r="D698" s="27" t="s">
        <v>181</v>
      </c>
      <c r="E698" s="29" t="s">
        <v>548</v>
      </c>
      <c r="F698" s="65">
        <v>240</v>
      </c>
      <c r="G698" s="27" t="s">
        <v>102</v>
      </c>
      <c r="H698" s="27" t="s">
        <v>181</v>
      </c>
      <c r="I698" s="31">
        <f>+J698+K698</f>
        <v>0</v>
      </c>
      <c r="J698" s="31"/>
      <c r="K698" s="31"/>
      <c r="L698" s="31">
        <f>+M698+N698</f>
        <v>0</v>
      </c>
      <c r="M698" s="31"/>
      <c r="N698" s="31"/>
      <c r="O698" s="31">
        <f>+P698+Q698</f>
        <v>0</v>
      </c>
      <c r="P698" s="32"/>
      <c r="Q698" s="32"/>
    </row>
    <row r="699" spans="1:17" ht="27.2" hidden="1" x14ac:dyDescent="0.25">
      <c r="A699" s="36" t="s">
        <v>81</v>
      </c>
      <c r="B699" s="26">
        <v>700</v>
      </c>
      <c r="C699" s="27" t="s">
        <v>102</v>
      </c>
      <c r="D699" s="27" t="s">
        <v>181</v>
      </c>
      <c r="E699" s="29" t="s">
        <v>548</v>
      </c>
      <c r="F699" s="65">
        <v>600</v>
      </c>
      <c r="G699" s="27" t="s">
        <v>102</v>
      </c>
      <c r="H699" s="27" t="s">
        <v>181</v>
      </c>
      <c r="I699" s="31">
        <f t="shared" ref="I699:Q699" si="378">+I700</f>
        <v>0</v>
      </c>
      <c r="J699" s="31">
        <f t="shared" si="378"/>
        <v>0</v>
      </c>
      <c r="K699" s="31">
        <f t="shared" si="378"/>
        <v>0</v>
      </c>
      <c r="L699" s="31">
        <f t="shared" si="378"/>
        <v>0</v>
      </c>
      <c r="M699" s="31">
        <f t="shared" si="378"/>
        <v>0</v>
      </c>
      <c r="N699" s="31">
        <f t="shared" si="378"/>
        <v>0</v>
      </c>
      <c r="O699" s="31">
        <f t="shared" si="378"/>
        <v>0</v>
      </c>
      <c r="P699" s="32">
        <f t="shared" si="378"/>
        <v>0</v>
      </c>
      <c r="Q699" s="32">
        <f t="shared" si="378"/>
        <v>0</v>
      </c>
    </row>
    <row r="700" spans="1:17" ht="13.6" hidden="1" x14ac:dyDescent="0.25">
      <c r="A700" s="80" t="s">
        <v>82</v>
      </c>
      <c r="B700" s="26">
        <v>700</v>
      </c>
      <c r="C700" s="27" t="s">
        <v>102</v>
      </c>
      <c r="D700" s="27" t="s">
        <v>181</v>
      </c>
      <c r="E700" s="29" t="s">
        <v>548</v>
      </c>
      <c r="F700" s="65">
        <v>610</v>
      </c>
      <c r="G700" s="27" t="s">
        <v>102</v>
      </c>
      <c r="H700" s="27" t="s">
        <v>181</v>
      </c>
      <c r="I700" s="31">
        <f>+J700+K700</f>
        <v>0</v>
      </c>
      <c r="J700" s="31"/>
      <c r="K700" s="31"/>
      <c r="L700" s="31">
        <f>+M700+N700</f>
        <v>0</v>
      </c>
      <c r="M700" s="31"/>
      <c r="N700" s="31"/>
      <c r="O700" s="31">
        <f>+P700+Q700</f>
        <v>0</v>
      </c>
      <c r="P700" s="32"/>
      <c r="Q700" s="32"/>
    </row>
    <row r="701" spans="1:17" ht="38.75" hidden="1" x14ac:dyDescent="0.2">
      <c r="A701" s="38" t="s">
        <v>214</v>
      </c>
      <c r="B701" s="4">
        <v>700</v>
      </c>
      <c r="C701" s="19" t="s">
        <v>102</v>
      </c>
      <c r="D701" s="19" t="s">
        <v>181</v>
      </c>
      <c r="E701" s="21" t="s">
        <v>549</v>
      </c>
      <c r="F701" s="71"/>
      <c r="G701" s="19" t="s">
        <v>102</v>
      </c>
      <c r="H701" s="19" t="s">
        <v>181</v>
      </c>
      <c r="I701" s="23">
        <f t="shared" ref="I701:Q702" si="379">+I702</f>
        <v>0</v>
      </c>
      <c r="J701" s="23">
        <f t="shared" si="379"/>
        <v>0</v>
      </c>
      <c r="K701" s="23">
        <f t="shared" si="379"/>
        <v>0</v>
      </c>
      <c r="L701" s="23">
        <f t="shared" si="379"/>
        <v>0</v>
      </c>
      <c r="M701" s="23">
        <f t="shared" si="379"/>
        <v>0</v>
      </c>
      <c r="N701" s="23">
        <f t="shared" si="379"/>
        <v>0</v>
      </c>
      <c r="O701" s="23">
        <f t="shared" si="379"/>
        <v>0</v>
      </c>
      <c r="P701" s="24">
        <f t="shared" si="379"/>
        <v>0</v>
      </c>
      <c r="Q701" s="24">
        <f t="shared" si="379"/>
        <v>0</v>
      </c>
    </row>
    <row r="702" spans="1:17" ht="13.6" hidden="1" x14ac:dyDescent="0.25">
      <c r="A702" s="25" t="s">
        <v>25</v>
      </c>
      <c r="B702" s="26">
        <v>700</v>
      </c>
      <c r="C702" s="27" t="s">
        <v>102</v>
      </c>
      <c r="D702" s="27" t="s">
        <v>181</v>
      </c>
      <c r="E702" s="29" t="s">
        <v>549</v>
      </c>
      <c r="F702" s="65">
        <v>200</v>
      </c>
      <c r="G702" s="27" t="s">
        <v>102</v>
      </c>
      <c r="H702" s="27" t="s">
        <v>181</v>
      </c>
      <c r="I702" s="31">
        <f t="shared" si="379"/>
        <v>0</v>
      </c>
      <c r="J702" s="31">
        <f t="shared" si="379"/>
        <v>0</v>
      </c>
      <c r="K702" s="31">
        <f t="shared" si="379"/>
        <v>0</v>
      </c>
      <c r="L702" s="31">
        <f t="shared" si="379"/>
        <v>0</v>
      </c>
      <c r="M702" s="31">
        <f t="shared" si="379"/>
        <v>0</v>
      </c>
      <c r="N702" s="31">
        <f t="shared" si="379"/>
        <v>0</v>
      </c>
      <c r="O702" s="31">
        <f t="shared" si="379"/>
        <v>0</v>
      </c>
      <c r="P702" s="32">
        <f t="shared" si="379"/>
        <v>0</v>
      </c>
      <c r="Q702" s="32">
        <f t="shared" si="379"/>
        <v>0</v>
      </c>
    </row>
    <row r="703" spans="1:17" ht="13.6" hidden="1" x14ac:dyDescent="0.25">
      <c r="A703" s="25" t="s">
        <v>45</v>
      </c>
      <c r="B703" s="26">
        <v>700</v>
      </c>
      <c r="C703" s="27" t="s">
        <v>102</v>
      </c>
      <c r="D703" s="27" t="s">
        <v>181</v>
      </c>
      <c r="E703" s="29" t="s">
        <v>549</v>
      </c>
      <c r="F703" s="65">
        <v>240</v>
      </c>
      <c r="G703" s="27" t="s">
        <v>102</v>
      </c>
      <c r="H703" s="27" t="s">
        <v>181</v>
      </c>
      <c r="I703" s="31">
        <f>+J703+K703</f>
        <v>0</v>
      </c>
      <c r="J703" s="31"/>
      <c r="K703" s="31"/>
      <c r="L703" s="31">
        <f>+M703+N703</f>
        <v>0</v>
      </c>
      <c r="M703" s="31"/>
      <c r="N703" s="31"/>
      <c r="O703" s="31">
        <f>+P703+Q703</f>
        <v>0</v>
      </c>
      <c r="P703" s="32"/>
      <c r="Q703" s="32"/>
    </row>
    <row r="704" spans="1:17" ht="27.2" hidden="1" x14ac:dyDescent="0.25">
      <c r="A704" s="36" t="s">
        <v>81</v>
      </c>
      <c r="B704" s="26">
        <v>700</v>
      </c>
      <c r="C704" s="27" t="s">
        <v>102</v>
      </c>
      <c r="D704" s="27" t="s">
        <v>181</v>
      </c>
      <c r="E704" s="29" t="s">
        <v>550</v>
      </c>
      <c r="F704" s="65">
        <v>600</v>
      </c>
      <c r="G704" s="27" t="s">
        <v>102</v>
      </c>
      <c r="H704" s="27" t="s">
        <v>181</v>
      </c>
      <c r="I704" s="31">
        <f t="shared" ref="I704:Q704" si="380">+I705</f>
        <v>0</v>
      </c>
      <c r="J704" s="31">
        <f t="shared" si="380"/>
        <v>0</v>
      </c>
      <c r="K704" s="31">
        <f t="shared" si="380"/>
        <v>0</v>
      </c>
      <c r="L704" s="31">
        <f t="shared" si="380"/>
        <v>0</v>
      </c>
      <c r="M704" s="31">
        <f t="shared" si="380"/>
        <v>0</v>
      </c>
      <c r="N704" s="31">
        <f t="shared" si="380"/>
        <v>0</v>
      </c>
      <c r="O704" s="31">
        <f t="shared" si="380"/>
        <v>0</v>
      </c>
      <c r="P704" s="32">
        <f t="shared" si="380"/>
        <v>0</v>
      </c>
      <c r="Q704" s="32">
        <f t="shared" si="380"/>
        <v>0</v>
      </c>
    </row>
    <row r="705" spans="1:17" ht="13.6" hidden="1" x14ac:dyDescent="0.25">
      <c r="A705" s="80" t="s">
        <v>82</v>
      </c>
      <c r="B705" s="26">
        <v>700</v>
      </c>
      <c r="C705" s="27" t="s">
        <v>102</v>
      </c>
      <c r="D705" s="27" t="s">
        <v>181</v>
      </c>
      <c r="E705" s="29" t="s">
        <v>550</v>
      </c>
      <c r="F705" s="65">
        <v>610</v>
      </c>
      <c r="G705" s="27" t="s">
        <v>102</v>
      </c>
      <c r="H705" s="27" t="s">
        <v>181</v>
      </c>
      <c r="I705" s="31">
        <f>+J705+K705</f>
        <v>0</v>
      </c>
      <c r="J705" s="31"/>
      <c r="K705" s="31"/>
      <c r="L705" s="31">
        <f>+M705+N705</f>
        <v>0</v>
      </c>
      <c r="M705" s="31"/>
      <c r="N705" s="31"/>
      <c r="O705" s="31">
        <f>+P705+Q705</f>
        <v>0</v>
      </c>
      <c r="P705" s="29"/>
      <c r="Q705" s="29"/>
    </row>
    <row r="706" spans="1:17" ht="25.85" hidden="1" x14ac:dyDescent="0.2">
      <c r="A706" s="18" t="s">
        <v>495</v>
      </c>
      <c r="B706" s="4">
        <v>700</v>
      </c>
      <c r="C706" s="19" t="s">
        <v>102</v>
      </c>
      <c r="D706" s="19" t="s">
        <v>181</v>
      </c>
      <c r="E706" s="64" t="s">
        <v>551</v>
      </c>
      <c r="F706" s="71"/>
      <c r="G706" s="19" t="s">
        <v>102</v>
      </c>
      <c r="H706" s="19" t="s">
        <v>181</v>
      </c>
      <c r="I706" s="23">
        <f t="shared" ref="I706:Q706" si="381">+I707+I709</f>
        <v>0</v>
      </c>
      <c r="J706" s="23">
        <f t="shared" si="381"/>
        <v>0</v>
      </c>
      <c r="K706" s="23">
        <f t="shared" si="381"/>
        <v>0</v>
      </c>
      <c r="L706" s="23">
        <f t="shared" si="381"/>
        <v>0</v>
      </c>
      <c r="M706" s="23">
        <f t="shared" si="381"/>
        <v>0</v>
      </c>
      <c r="N706" s="23">
        <f t="shared" si="381"/>
        <v>0</v>
      </c>
      <c r="O706" s="23">
        <f t="shared" si="381"/>
        <v>0</v>
      </c>
      <c r="P706" s="24">
        <f t="shared" si="381"/>
        <v>0</v>
      </c>
      <c r="Q706" s="24">
        <f t="shared" si="381"/>
        <v>0</v>
      </c>
    </row>
    <row r="707" spans="1:17" ht="13.6" hidden="1" x14ac:dyDescent="0.25">
      <c r="A707" s="25" t="s">
        <v>25</v>
      </c>
      <c r="B707" s="26">
        <v>700</v>
      </c>
      <c r="C707" s="27" t="s">
        <v>102</v>
      </c>
      <c r="D707" s="27" t="s">
        <v>181</v>
      </c>
      <c r="E707" s="73" t="s">
        <v>551</v>
      </c>
      <c r="F707" s="65">
        <v>200</v>
      </c>
      <c r="G707" s="27" t="s">
        <v>102</v>
      </c>
      <c r="H707" s="27" t="s">
        <v>181</v>
      </c>
      <c r="I707" s="31">
        <f t="shared" ref="I707:Q707" si="382">+I708</f>
        <v>0</v>
      </c>
      <c r="J707" s="31">
        <f t="shared" si="382"/>
        <v>0</v>
      </c>
      <c r="K707" s="31">
        <f t="shared" si="382"/>
        <v>0</v>
      </c>
      <c r="L707" s="31">
        <f t="shared" si="382"/>
        <v>0</v>
      </c>
      <c r="M707" s="31">
        <f t="shared" si="382"/>
        <v>0</v>
      </c>
      <c r="N707" s="31">
        <f t="shared" si="382"/>
        <v>0</v>
      </c>
      <c r="O707" s="31">
        <f t="shared" si="382"/>
        <v>0</v>
      </c>
      <c r="P707" s="32">
        <f t="shared" si="382"/>
        <v>0</v>
      </c>
      <c r="Q707" s="32">
        <f t="shared" si="382"/>
        <v>0</v>
      </c>
    </row>
    <row r="708" spans="1:17" ht="13.6" hidden="1" x14ac:dyDescent="0.25">
      <c r="A708" s="25" t="s">
        <v>45</v>
      </c>
      <c r="B708" s="26">
        <v>700</v>
      </c>
      <c r="C708" s="27" t="s">
        <v>102</v>
      </c>
      <c r="D708" s="27" t="s">
        <v>181</v>
      </c>
      <c r="E708" s="73" t="s">
        <v>551</v>
      </c>
      <c r="F708" s="65">
        <v>240</v>
      </c>
      <c r="G708" s="27" t="s">
        <v>102</v>
      </c>
      <c r="H708" s="27" t="s">
        <v>181</v>
      </c>
      <c r="I708" s="31">
        <f>+J708+K708</f>
        <v>0</v>
      </c>
      <c r="J708" s="31"/>
      <c r="K708" s="31"/>
      <c r="L708" s="31">
        <f>+M708+N708</f>
        <v>0</v>
      </c>
      <c r="M708" s="31"/>
      <c r="N708" s="31"/>
      <c r="O708" s="31">
        <f>+P708+Q708</f>
        <v>0</v>
      </c>
      <c r="P708" s="32"/>
      <c r="Q708" s="32"/>
    </row>
    <row r="709" spans="1:17" ht="27.2" hidden="1" x14ac:dyDescent="0.25">
      <c r="A709" s="36" t="s">
        <v>81</v>
      </c>
      <c r="B709" s="26">
        <v>700</v>
      </c>
      <c r="C709" s="27" t="s">
        <v>102</v>
      </c>
      <c r="D709" s="27" t="s">
        <v>181</v>
      </c>
      <c r="E709" s="73" t="s">
        <v>551</v>
      </c>
      <c r="F709" s="65">
        <v>600</v>
      </c>
      <c r="G709" s="27" t="s">
        <v>102</v>
      </c>
      <c r="H709" s="27" t="s">
        <v>181</v>
      </c>
      <c r="I709" s="31">
        <f t="shared" ref="I709:Q709" si="383">+I710</f>
        <v>0</v>
      </c>
      <c r="J709" s="31">
        <f t="shared" si="383"/>
        <v>0</v>
      </c>
      <c r="K709" s="31">
        <f t="shared" si="383"/>
        <v>0</v>
      </c>
      <c r="L709" s="31">
        <f t="shared" si="383"/>
        <v>0</v>
      </c>
      <c r="M709" s="31">
        <f t="shared" si="383"/>
        <v>0</v>
      </c>
      <c r="N709" s="31">
        <f t="shared" si="383"/>
        <v>0</v>
      </c>
      <c r="O709" s="31">
        <f t="shared" si="383"/>
        <v>0</v>
      </c>
      <c r="P709" s="32">
        <f t="shared" si="383"/>
        <v>0</v>
      </c>
      <c r="Q709" s="32">
        <f t="shared" si="383"/>
        <v>0</v>
      </c>
    </row>
    <row r="710" spans="1:17" ht="13.6" hidden="1" x14ac:dyDescent="0.25">
      <c r="A710" s="80" t="s">
        <v>82</v>
      </c>
      <c r="B710" s="26">
        <v>700</v>
      </c>
      <c r="C710" s="27" t="s">
        <v>102</v>
      </c>
      <c r="D710" s="27" t="s">
        <v>181</v>
      </c>
      <c r="E710" s="73" t="s">
        <v>551</v>
      </c>
      <c r="F710" s="65">
        <v>610</v>
      </c>
      <c r="G710" s="27" t="s">
        <v>102</v>
      </c>
      <c r="H710" s="27" t="s">
        <v>181</v>
      </c>
      <c r="I710" s="31">
        <f>+J710+K710</f>
        <v>0</v>
      </c>
      <c r="J710" s="31"/>
      <c r="K710" s="31"/>
      <c r="L710" s="31">
        <f>+M710+N710</f>
        <v>0</v>
      </c>
      <c r="M710" s="31"/>
      <c r="N710" s="31"/>
      <c r="O710" s="31">
        <f>+P710+Q710</f>
        <v>0</v>
      </c>
      <c r="P710" s="32"/>
      <c r="Q710" s="32"/>
    </row>
    <row r="711" spans="1:17" ht="38.75" hidden="1" x14ac:dyDescent="0.25">
      <c r="A711" s="18" t="s">
        <v>552</v>
      </c>
      <c r="B711" s="4">
        <v>700</v>
      </c>
      <c r="C711" s="19" t="s">
        <v>102</v>
      </c>
      <c r="D711" s="27" t="s">
        <v>181</v>
      </c>
      <c r="E711" s="64" t="s">
        <v>553</v>
      </c>
      <c r="F711" s="71"/>
      <c r="G711" s="19" t="s">
        <v>102</v>
      </c>
      <c r="H711" s="27" t="s">
        <v>181</v>
      </c>
      <c r="I711" s="23">
        <f t="shared" ref="I711:Q712" si="384">+I712</f>
        <v>0</v>
      </c>
      <c r="J711" s="23">
        <f t="shared" si="384"/>
        <v>0</v>
      </c>
      <c r="K711" s="23">
        <f t="shared" si="384"/>
        <v>0</v>
      </c>
      <c r="L711" s="23">
        <f t="shared" si="384"/>
        <v>0</v>
      </c>
      <c r="M711" s="23">
        <f t="shared" si="384"/>
        <v>0</v>
      </c>
      <c r="N711" s="23">
        <f t="shared" si="384"/>
        <v>0</v>
      </c>
      <c r="O711" s="23">
        <f t="shared" si="384"/>
        <v>0</v>
      </c>
      <c r="P711" s="24">
        <f t="shared" si="384"/>
        <v>0</v>
      </c>
      <c r="Q711" s="24">
        <f t="shared" si="384"/>
        <v>0</v>
      </c>
    </row>
    <row r="712" spans="1:17" ht="13.6" hidden="1" x14ac:dyDescent="0.25">
      <c r="A712" s="25" t="s">
        <v>25</v>
      </c>
      <c r="B712" s="26">
        <v>700</v>
      </c>
      <c r="C712" s="27" t="s">
        <v>102</v>
      </c>
      <c r="D712" s="27" t="s">
        <v>181</v>
      </c>
      <c r="E712" s="73" t="s">
        <v>553</v>
      </c>
      <c r="F712" s="65">
        <v>200</v>
      </c>
      <c r="G712" s="27" t="s">
        <v>102</v>
      </c>
      <c r="H712" s="27" t="s">
        <v>181</v>
      </c>
      <c r="I712" s="31">
        <f t="shared" si="384"/>
        <v>0</v>
      </c>
      <c r="J712" s="31">
        <f t="shared" si="384"/>
        <v>0</v>
      </c>
      <c r="K712" s="31">
        <f t="shared" si="384"/>
        <v>0</v>
      </c>
      <c r="L712" s="31">
        <f t="shared" si="384"/>
        <v>0</v>
      </c>
      <c r="M712" s="31">
        <f t="shared" si="384"/>
        <v>0</v>
      </c>
      <c r="N712" s="31">
        <f t="shared" si="384"/>
        <v>0</v>
      </c>
      <c r="O712" s="31">
        <f t="shared" si="384"/>
        <v>0</v>
      </c>
      <c r="P712" s="32">
        <f t="shared" si="384"/>
        <v>0</v>
      </c>
      <c r="Q712" s="32">
        <f t="shared" si="384"/>
        <v>0</v>
      </c>
    </row>
    <row r="713" spans="1:17" ht="13.6" hidden="1" x14ac:dyDescent="0.25">
      <c r="A713" s="25" t="s">
        <v>45</v>
      </c>
      <c r="B713" s="26">
        <v>700</v>
      </c>
      <c r="C713" s="27" t="s">
        <v>102</v>
      </c>
      <c r="D713" s="27" t="s">
        <v>181</v>
      </c>
      <c r="E713" s="73" t="s">
        <v>553</v>
      </c>
      <c r="F713" s="65">
        <v>240</v>
      </c>
      <c r="G713" s="27" t="s">
        <v>102</v>
      </c>
      <c r="H713" s="27" t="s">
        <v>181</v>
      </c>
      <c r="I713" s="31">
        <f>+J713+K713</f>
        <v>0</v>
      </c>
      <c r="J713" s="31"/>
      <c r="K713" s="31"/>
      <c r="L713" s="31">
        <f>+M713+N713</f>
        <v>0</v>
      </c>
      <c r="M713" s="31"/>
      <c r="N713" s="31"/>
      <c r="O713" s="31">
        <f>+P713+Q713</f>
        <v>0</v>
      </c>
      <c r="P713" s="32"/>
      <c r="Q713" s="32"/>
    </row>
    <row r="714" spans="1:17" ht="27.2" hidden="1" x14ac:dyDescent="0.25">
      <c r="A714" s="36" t="s">
        <v>81</v>
      </c>
      <c r="B714" s="26">
        <v>700</v>
      </c>
      <c r="C714" s="27" t="s">
        <v>102</v>
      </c>
      <c r="D714" s="27" t="s">
        <v>181</v>
      </c>
      <c r="E714" s="73" t="s">
        <v>554</v>
      </c>
      <c r="F714" s="65">
        <v>600</v>
      </c>
      <c r="G714" s="27" t="s">
        <v>102</v>
      </c>
      <c r="H714" s="27" t="s">
        <v>181</v>
      </c>
      <c r="I714" s="31">
        <f t="shared" ref="I714:Q714" si="385">+I715</f>
        <v>0</v>
      </c>
      <c r="J714" s="31">
        <f t="shared" si="385"/>
        <v>0</v>
      </c>
      <c r="K714" s="31">
        <f t="shared" si="385"/>
        <v>0</v>
      </c>
      <c r="L714" s="31">
        <f t="shared" si="385"/>
        <v>0</v>
      </c>
      <c r="M714" s="31">
        <f t="shared" si="385"/>
        <v>0</v>
      </c>
      <c r="N714" s="31">
        <f t="shared" si="385"/>
        <v>0</v>
      </c>
      <c r="O714" s="31">
        <f t="shared" si="385"/>
        <v>0</v>
      </c>
      <c r="P714" s="32">
        <f t="shared" si="385"/>
        <v>0</v>
      </c>
      <c r="Q714" s="32">
        <f t="shared" si="385"/>
        <v>0</v>
      </c>
    </row>
    <row r="715" spans="1:17" ht="13.6" hidden="1" x14ac:dyDescent="0.25">
      <c r="A715" s="80" t="s">
        <v>82</v>
      </c>
      <c r="B715" s="26">
        <v>700</v>
      </c>
      <c r="C715" s="27" t="s">
        <v>102</v>
      </c>
      <c r="D715" s="27" t="s">
        <v>181</v>
      </c>
      <c r="E715" s="73" t="s">
        <v>554</v>
      </c>
      <c r="F715" s="65">
        <v>610</v>
      </c>
      <c r="G715" s="27" t="s">
        <v>102</v>
      </c>
      <c r="H715" s="27" t="s">
        <v>181</v>
      </c>
      <c r="I715" s="31">
        <f>+J715+K715</f>
        <v>0</v>
      </c>
      <c r="J715" s="31"/>
      <c r="K715" s="31"/>
      <c r="L715" s="31">
        <f>+M715+N715</f>
        <v>0</v>
      </c>
      <c r="M715" s="31"/>
      <c r="N715" s="31"/>
      <c r="O715" s="31">
        <f>+P715+Q715</f>
        <v>0</v>
      </c>
      <c r="P715" s="32"/>
      <c r="Q715" s="32"/>
    </row>
    <row r="716" spans="1:17" ht="38.75" hidden="1" x14ac:dyDescent="0.2">
      <c r="A716" s="18" t="s">
        <v>555</v>
      </c>
      <c r="B716" s="4">
        <v>700</v>
      </c>
      <c r="C716" s="19" t="s">
        <v>102</v>
      </c>
      <c r="D716" s="19" t="s">
        <v>181</v>
      </c>
      <c r="E716" s="64" t="s">
        <v>537</v>
      </c>
      <c r="F716" s="71"/>
      <c r="G716" s="19" t="s">
        <v>102</v>
      </c>
      <c r="H716" s="19" t="s">
        <v>181</v>
      </c>
      <c r="I716" s="23">
        <f t="shared" ref="I716:Q716" si="386">+I717+I720</f>
        <v>0</v>
      </c>
      <c r="J716" s="23">
        <f t="shared" si="386"/>
        <v>0</v>
      </c>
      <c r="K716" s="23">
        <f t="shared" si="386"/>
        <v>0</v>
      </c>
      <c r="L716" s="23">
        <f t="shared" si="386"/>
        <v>0</v>
      </c>
      <c r="M716" s="23">
        <f t="shared" si="386"/>
        <v>0</v>
      </c>
      <c r="N716" s="23">
        <f t="shared" si="386"/>
        <v>0</v>
      </c>
      <c r="O716" s="23">
        <f t="shared" si="386"/>
        <v>0</v>
      </c>
      <c r="P716" s="24">
        <f t="shared" si="386"/>
        <v>0</v>
      </c>
      <c r="Q716" s="24">
        <f t="shared" si="386"/>
        <v>0</v>
      </c>
    </row>
    <row r="717" spans="1:17" ht="15.65" hidden="1" x14ac:dyDescent="0.25">
      <c r="A717" s="138" t="s">
        <v>556</v>
      </c>
      <c r="B717" s="4">
        <v>700</v>
      </c>
      <c r="C717" s="19" t="s">
        <v>102</v>
      </c>
      <c r="D717" s="19" t="s">
        <v>181</v>
      </c>
      <c r="E717" s="21" t="s">
        <v>557</v>
      </c>
      <c r="F717" s="86"/>
      <c r="G717" s="19" t="s">
        <v>102</v>
      </c>
      <c r="H717" s="19" t="s">
        <v>181</v>
      </c>
      <c r="I717" s="23">
        <f t="shared" ref="I717:Q718" si="387">+I718</f>
        <v>0</v>
      </c>
      <c r="J717" s="23">
        <f t="shared" si="387"/>
        <v>0</v>
      </c>
      <c r="K717" s="23">
        <f t="shared" si="387"/>
        <v>0</v>
      </c>
      <c r="L717" s="23">
        <f t="shared" si="387"/>
        <v>0</v>
      </c>
      <c r="M717" s="23">
        <f t="shared" si="387"/>
        <v>0</v>
      </c>
      <c r="N717" s="23">
        <f t="shared" si="387"/>
        <v>0</v>
      </c>
      <c r="O717" s="23">
        <f t="shared" si="387"/>
        <v>0</v>
      </c>
      <c r="P717" s="21">
        <f t="shared" si="387"/>
        <v>0</v>
      </c>
      <c r="Q717" s="21">
        <f t="shared" si="387"/>
        <v>0</v>
      </c>
    </row>
    <row r="718" spans="1:17" ht="27.2" hidden="1" x14ac:dyDescent="0.25">
      <c r="A718" s="36" t="s">
        <v>81</v>
      </c>
      <c r="B718" s="26">
        <v>700</v>
      </c>
      <c r="C718" s="27" t="s">
        <v>102</v>
      </c>
      <c r="D718" s="27" t="s">
        <v>181</v>
      </c>
      <c r="E718" s="29" t="s">
        <v>557</v>
      </c>
      <c r="F718" s="65">
        <v>600</v>
      </c>
      <c r="G718" s="27" t="s">
        <v>102</v>
      </c>
      <c r="H718" s="27" t="s">
        <v>181</v>
      </c>
      <c r="I718" s="31">
        <f t="shared" si="387"/>
        <v>0</v>
      </c>
      <c r="J718" s="31">
        <f t="shared" si="387"/>
        <v>0</v>
      </c>
      <c r="K718" s="31">
        <f t="shared" si="387"/>
        <v>0</v>
      </c>
      <c r="L718" s="31">
        <f t="shared" si="387"/>
        <v>0</v>
      </c>
      <c r="M718" s="31">
        <f t="shared" si="387"/>
        <v>0</v>
      </c>
      <c r="N718" s="31">
        <f t="shared" si="387"/>
        <v>0</v>
      </c>
      <c r="O718" s="31">
        <f t="shared" si="387"/>
        <v>0</v>
      </c>
      <c r="P718" s="29">
        <f t="shared" si="387"/>
        <v>0</v>
      </c>
      <c r="Q718" s="29">
        <f t="shared" si="387"/>
        <v>0</v>
      </c>
    </row>
    <row r="719" spans="1:17" ht="13.6" hidden="1" x14ac:dyDescent="0.25">
      <c r="A719" s="80" t="s">
        <v>82</v>
      </c>
      <c r="B719" s="26">
        <v>700</v>
      </c>
      <c r="C719" s="27" t="s">
        <v>102</v>
      </c>
      <c r="D719" s="27" t="s">
        <v>181</v>
      </c>
      <c r="E719" s="29" t="s">
        <v>557</v>
      </c>
      <c r="F719" s="65">
        <v>610</v>
      </c>
      <c r="G719" s="27" t="s">
        <v>102</v>
      </c>
      <c r="H719" s="27" t="s">
        <v>181</v>
      </c>
      <c r="I719" s="31">
        <f>+J719+K719</f>
        <v>0</v>
      </c>
      <c r="J719" s="31"/>
      <c r="K719" s="31"/>
      <c r="L719" s="31">
        <f>+M719+N719</f>
        <v>0</v>
      </c>
      <c r="M719" s="31"/>
      <c r="N719" s="31"/>
      <c r="O719" s="31">
        <f>+P719+Q719</f>
        <v>0</v>
      </c>
      <c r="P719" s="29"/>
      <c r="Q719" s="29"/>
    </row>
    <row r="720" spans="1:17" ht="25.85" hidden="1" x14ac:dyDescent="0.25">
      <c r="A720" s="49" t="s">
        <v>558</v>
      </c>
      <c r="B720" s="4">
        <v>700</v>
      </c>
      <c r="C720" s="19" t="s">
        <v>102</v>
      </c>
      <c r="D720" s="19" t="s">
        <v>181</v>
      </c>
      <c r="E720" s="21" t="s">
        <v>559</v>
      </c>
      <c r="F720" s="86"/>
      <c r="G720" s="19" t="s">
        <v>102</v>
      </c>
      <c r="H720" s="19" t="s">
        <v>181</v>
      </c>
      <c r="I720" s="23">
        <f t="shared" ref="I720:Q721" si="388">+I721</f>
        <v>0</v>
      </c>
      <c r="J720" s="23">
        <f t="shared" si="388"/>
        <v>0</v>
      </c>
      <c r="K720" s="23">
        <f t="shared" si="388"/>
        <v>0</v>
      </c>
      <c r="L720" s="23">
        <f t="shared" si="388"/>
        <v>0</v>
      </c>
      <c r="M720" s="23">
        <f t="shared" si="388"/>
        <v>0</v>
      </c>
      <c r="N720" s="23">
        <f t="shared" si="388"/>
        <v>0</v>
      </c>
      <c r="O720" s="23">
        <f t="shared" si="388"/>
        <v>0</v>
      </c>
      <c r="P720" s="21">
        <f t="shared" si="388"/>
        <v>0</v>
      </c>
      <c r="Q720" s="21">
        <f t="shared" si="388"/>
        <v>0</v>
      </c>
    </row>
    <row r="721" spans="1:17" ht="27.2" hidden="1" x14ac:dyDescent="0.25">
      <c r="A721" s="36" t="s">
        <v>81</v>
      </c>
      <c r="B721" s="26">
        <v>700</v>
      </c>
      <c r="C721" s="27" t="s">
        <v>102</v>
      </c>
      <c r="D721" s="27" t="s">
        <v>181</v>
      </c>
      <c r="E721" s="29" t="s">
        <v>559</v>
      </c>
      <c r="F721" s="65">
        <v>600</v>
      </c>
      <c r="G721" s="27" t="s">
        <v>102</v>
      </c>
      <c r="H721" s="27" t="s">
        <v>181</v>
      </c>
      <c r="I721" s="31">
        <f t="shared" si="388"/>
        <v>0</v>
      </c>
      <c r="J721" s="31">
        <f t="shared" si="388"/>
        <v>0</v>
      </c>
      <c r="K721" s="31">
        <f t="shared" si="388"/>
        <v>0</v>
      </c>
      <c r="L721" s="31">
        <f t="shared" si="388"/>
        <v>0</v>
      </c>
      <c r="M721" s="31">
        <f t="shared" si="388"/>
        <v>0</v>
      </c>
      <c r="N721" s="31">
        <f t="shared" si="388"/>
        <v>0</v>
      </c>
      <c r="O721" s="31">
        <f t="shared" si="388"/>
        <v>0</v>
      </c>
      <c r="P721" s="29">
        <f t="shared" si="388"/>
        <v>0</v>
      </c>
      <c r="Q721" s="29">
        <f t="shared" si="388"/>
        <v>0</v>
      </c>
    </row>
    <row r="722" spans="1:17" ht="13.6" hidden="1" x14ac:dyDescent="0.25">
      <c r="A722" s="80" t="s">
        <v>82</v>
      </c>
      <c r="B722" s="26">
        <v>700</v>
      </c>
      <c r="C722" s="27" t="s">
        <v>102</v>
      </c>
      <c r="D722" s="27" t="s">
        <v>181</v>
      </c>
      <c r="E722" s="29" t="s">
        <v>559</v>
      </c>
      <c r="F722" s="65">
        <v>610</v>
      </c>
      <c r="G722" s="27" t="s">
        <v>102</v>
      </c>
      <c r="H722" s="27" t="s">
        <v>181</v>
      </c>
      <c r="I722" s="31">
        <f t="shared" ref="I722:I723" si="389">+J722+K722</f>
        <v>0</v>
      </c>
      <c r="J722" s="31"/>
      <c r="K722" s="31"/>
      <c r="L722" s="31">
        <f t="shared" ref="L722:L723" si="390">+M722+N722</f>
        <v>0</v>
      </c>
      <c r="M722" s="31"/>
      <c r="N722" s="31"/>
      <c r="O722" s="31">
        <f t="shared" ref="O722:O723" si="391">+P722+Q722</f>
        <v>0</v>
      </c>
      <c r="P722" s="29"/>
      <c r="Q722" s="29"/>
    </row>
    <row r="723" spans="1:17" ht="27.2" x14ac:dyDescent="0.25">
      <c r="A723" s="80" t="s">
        <v>560</v>
      </c>
      <c r="B723" s="53" t="s">
        <v>38</v>
      </c>
      <c r="C723" s="27" t="s">
        <v>63</v>
      </c>
      <c r="D723" s="27" t="s">
        <v>131</v>
      </c>
      <c r="E723" s="73" t="s">
        <v>535</v>
      </c>
      <c r="F723" s="65">
        <v>850</v>
      </c>
      <c r="G723" s="27" t="s">
        <v>63</v>
      </c>
      <c r="H723" s="27" t="s">
        <v>131</v>
      </c>
      <c r="I723" s="31">
        <f t="shared" si="389"/>
        <v>13.8</v>
      </c>
      <c r="J723" s="31">
        <v>13.8</v>
      </c>
      <c r="K723" s="31"/>
      <c r="L723" s="31">
        <f t="shared" si="390"/>
        <v>0</v>
      </c>
      <c r="M723" s="31"/>
      <c r="N723" s="31"/>
      <c r="O723" s="31">
        <f t="shared" si="391"/>
        <v>0</v>
      </c>
      <c r="P723" s="32"/>
      <c r="Q723" s="32"/>
    </row>
    <row r="724" spans="1:17" ht="22.75" customHeight="1" x14ac:dyDescent="0.2">
      <c r="A724" s="93" t="s">
        <v>561</v>
      </c>
      <c r="B724" s="61">
        <v>701</v>
      </c>
      <c r="C724" s="46" t="s">
        <v>63</v>
      </c>
      <c r="D724" s="46" t="s">
        <v>141</v>
      </c>
      <c r="E724" s="75" t="s">
        <v>562</v>
      </c>
      <c r="F724" s="84"/>
      <c r="G724" s="46"/>
      <c r="H724" s="46"/>
      <c r="I724" s="17">
        <f>+I725+I727+I750</f>
        <v>5657.4480000000003</v>
      </c>
      <c r="J724" s="17">
        <f t="shared" ref="J724:Q724" si="392">+J725+J727+J750</f>
        <v>5657.4480000000003</v>
      </c>
      <c r="K724" s="17">
        <f t="shared" si="392"/>
        <v>0</v>
      </c>
      <c r="L724" s="17">
        <f t="shared" si="392"/>
        <v>3394</v>
      </c>
      <c r="M724" s="17">
        <f t="shared" si="392"/>
        <v>3394</v>
      </c>
      <c r="N724" s="17">
        <f t="shared" si="392"/>
        <v>0</v>
      </c>
      <c r="O724" s="17">
        <f t="shared" si="392"/>
        <v>3594</v>
      </c>
      <c r="P724" s="17">
        <f t="shared" si="392"/>
        <v>3594</v>
      </c>
      <c r="Q724" s="17">
        <f t="shared" si="392"/>
        <v>0</v>
      </c>
    </row>
    <row r="725" spans="1:17" ht="40.75" x14ac:dyDescent="0.25">
      <c r="A725" s="25" t="s">
        <v>33</v>
      </c>
      <c r="B725" s="26">
        <v>701</v>
      </c>
      <c r="C725" s="27" t="s">
        <v>63</v>
      </c>
      <c r="D725" s="27" t="s">
        <v>141</v>
      </c>
      <c r="E725" s="29" t="s">
        <v>562</v>
      </c>
      <c r="F725" s="65">
        <v>100</v>
      </c>
      <c r="G725" s="27"/>
      <c r="H725" s="27"/>
      <c r="I725" s="31">
        <f t="shared" ref="I725:Q725" si="393">+I726</f>
        <v>3688.5439999999999</v>
      </c>
      <c r="J725" s="31">
        <f t="shared" si="393"/>
        <v>3688.5439999999999</v>
      </c>
      <c r="K725" s="31">
        <f t="shared" si="393"/>
        <v>0</v>
      </c>
      <c r="L725" s="31">
        <f t="shared" si="393"/>
        <v>2213</v>
      </c>
      <c r="M725" s="31">
        <f t="shared" si="393"/>
        <v>2213</v>
      </c>
      <c r="N725" s="31">
        <f t="shared" si="393"/>
        <v>0</v>
      </c>
      <c r="O725" s="31">
        <f t="shared" si="393"/>
        <v>2413</v>
      </c>
      <c r="P725" s="32">
        <f t="shared" si="393"/>
        <v>2413</v>
      </c>
      <c r="Q725" s="29">
        <f t="shared" si="393"/>
        <v>0</v>
      </c>
    </row>
    <row r="726" spans="1:17" ht="13.6" x14ac:dyDescent="0.25">
      <c r="A726" s="25" t="s">
        <v>34</v>
      </c>
      <c r="B726" s="26">
        <v>701</v>
      </c>
      <c r="C726" s="27" t="s">
        <v>63</v>
      </c>
      <c r="D726" s="27" t="s">
        <v>141</v>
      </c>
      <c r="E726" s="29" t="s">
        <v>562</v>
      </c>
      <c r="F726" s="65">
        <v>120</v>
      </c>
      <c r="G726" s="27" t="s">
        <v>63</v>
      </c>
      <c r="H726" s="27" t="s">
        <v>141</v>
      </c>
      <c r="I726" s="31">
        <f>+J726+K726</f>
        <v>3688.5439999999999</v>
      </c>
      <c r="J726" s="31">
        <v>3688.5439999999999</v>
      </c>
      <c r="K726" s="31"/>
      <c r="L726" s="31">
        <f>+M726+N726</f>
        <v>2213</v>
      </c>
      <c r="M726" s="31">
        <v>2213</v>
      </c>
      <c r="N726" s="31"/>
      <c r="O726" s="31">
        <f>+P726+Q726</f>
        <v>2413</v>
      </c>
      <c r="P726" s="32">
        <f>2313+100</f>
        <v>2413</v>
      </c>
      <c r="Q726" s="29"/>
    </row>
    <row r="727" spans="1:17" ht="13.6" x14ac:dyDescent="0.25">
      <c r="A727" s="36" t="s">
        <v>25</v>
      </c>
      <c r="B727" s="26">
        <v>701</v>
      </c>
      <c r="C727" s="27" t="s">
        <v>63</v>
      </c>
      <c r="D727" s="27" t="s">
        <v>141</v>
      </c>
      <c r="E727" s="29" t="s">
        <v>562</v>
      </c>
      <c r="F727" s="65">
        <v>200</v>
      </c>
      <c r="G727" s="27"/>
      <c r="H727" s="27"/>
      <c r="I727" s="31">
        <f t="shared" ref="I727:Q727" si="394">+I728</f>
        <v>1967.904</v>
      </c>
      <c r="J727" s="31">
        <f t="shared" si="394"/>
        <v>1967.904</v>
      </c>
      <c r="K727" s="31">
        <f t="shared" si="394"/>
        <v>0</v>
      </c>
      <c r="L727" s="31">
        <f t="shared" si="394"/>
        <v>1180</v>
      </c>
      <c r="M727" s="31">
        <f t="shared" si="394"/>
        <v>1180</v>
      </c>
      <c r="N727" s="31">
        <f t="shared" si="394"/>
        <v>0</v>
      </c>
      <c r="O727" s="31">
        <f t="shared" si="394"/>
        <v>1180</v>
      </c>
      <c r="P727" s="32">
        <f t="shared" si="394"/>
        <v>1180</v>
      </c>
      <c r="Q727" s="29">
        <f t="shared" si="394"/>
        <v>0</v>
      </c>
    </row>
    <row r="728" spans="1:17" ht="13.6" x14ac:dyDescent="0.25">
      <c r="A728" s="80" t="s">
        <v>45</v>
      </c>
      <c r="B728" s="26">
        <v>701</v>
      </c>
      <c r="C728" s="27" t="s">
        <v>63</v>
      </c>
      <c r="D728" s="27" t="s">
        <v>141</v>
      </c>
      <c r="E728" s="29" t="s">
        <v>562</v>
      </c>
      <c r="F728" s="65">
        <v>240</v>
      </c>
      <c r="G728" s="27" t="s">
        <v>63</v>
      </c>
      <c r="H728" s="27" t="s">
        <v>141</v>
      </c>
      <c r="I728" s="31">
        <f>+J728+K728</f>
        <v>1967.904</v>
      </c>
      <c r="J728" s="31">
        <f>5054.294-3086.39</f>
        <v>1967.904</v>
      </c>
      <c r="K728" s="31"/>
      <c r="L728" s="31">
        <f>+M728+N728</f>
        <v>1180</v>
      </c>
      <c r="M728" s="31">
        <v>1180</v>
      </c>
      <c r="N728" s="31"/>
      <c r="O728" s="31">
        <f>+P728+Q728</f>
        <v>1180</v>
      </c>
      <c r="P728" s="32">
        <v>1180</v>
      </c>
      <c r="Q728" s="29"/>
    </row>
    <row r="729" spans="1:17" hidden="1" x14ac:dyDescent="0.2">
      <c r="A729" s="18" t="s">
        <v>563</v>
      </c>
      <c r="B729" s="4">
        <v>700</v>
      </c>
      <c r="C729" s="19" t="s">
        <v>102</v>
      </c>
      <c r="D729" s="19" t="s">
        <v>181</v>
      </c>
      <c r="E729" s="64" t="s">
        <v>564</v>
      </c>
      <c r="F729" s="71"/>
      <c r="G729" s="19" t="s">
        <v>102</v>
      </c>
      <c r="H729" s="19" t="s">
        <v>181</v>
      </c>
      <c r="I729" s="23">
        <f t="shared" ref="I729:Q729" si="395">I730+I733</f>
        <v>0</v>
      </c>
      <c r="J729" s="23">
        <f t="shared" si="395"/>
        <v>0</v>
      </c>
      <c r="K729" s="23">
        <f t="shared" si="395"/>
        <v>0</v>
      </c>
      <c r="L729" s="23">
        <f t="shared" si="395"/>
        <v>0</v>
      </c>
      <c r="M729" s="23">
        <f t="shared" si="395"/>
        <v>0</v>
      </c>
      <c r="N729" s="23">
        <f t="shared" si="395"/>
        <v>0</v>
      </c>
      <c r="O729" s="23">
        <f t="shared" si="395"/>
        <v>0</v>
      </c>
      <c r="P729" s="24">
        <f t="shared" si="395"/>
        <v>0</v>
      </c>
      <c r="Q729" s="24">
        <f t="shared" si="395"/>
        <v>0</v>
      </c>
    </row>
    <row r="730" spans="1:17" ht="15.65" hidden="1" x14ac:dyDescent="0.2">
      <c r="A730" s="43" t="s">
        <v>547</v>
      </c>
      <c r="B730" s="4">
        <v>700</v>
      </c>
      <c r="C730" s="19" t="s">
        <v>102</v>
      </c>
      <c r="D730" s="19" t="s">
        <v>181</v>
      </c>
      <c r="E730" s="64" t="s">
        <v>565</v>
      </c>
      <c r="F730" s="71"/>
      <c r="G730" s="19" t="s">
        <v>102</v>
      </c>
      <c r="H730" s="19" t="s">
        <v>181</v>
      </c>
      <c r="I730" s="23">
        <f t="shared" ref="I730:Q731" si="396">+I731</f>
        <v>0</v>
      </c>
      <c r="J730" s="23">
        <f t="shared" si="396"/>
        <v>0</v>
      </c>
      <c r="K730" s="23">
        <f t="shared" si="396"/>
        <v>0</v>
      </c>
      <c r="L730" s="23">
        <f t="shared" si="396"/>
        <v>0</v>
      </c>
      <c r="M730" s="23">
        <f t="shared" si="396"/>
        <v>0</v>
      </c>
      <c r="N730" s="23">
        <f t="shared" si="396"/>
        <v>0</v>
      </c>
      <c r="O730" s="23">
        <f t="shared" si="396"/>
        <v>0</v>
      </c>
      <c r="P730" s="24">
        <f t="shared" si="396"/>
        <v>0</v>
      </c>
      <c r="Q730" s="24">
        <f t="shared" si="396"/>
        <v>0</v>
      </c>
    </row>
    <row r="731" spans="1:17" ht="27.2" hidden="1" x14ac:dyDescent="0.25">
      <c r="A731" s="36" t="s">
        <v>81</v>
      </c>
      <c r="B731" s="26">
        <v>700</v>
      </c>
      <c r="C731" s="27" t="s">
        <v>102</v>
      </c>
      <c r="D731" s="27" t="s">
        <v>181</v>
      </c>
      <c r="E731" s="73" t="s">
        <v>565</v>
      </c>
      <c r="F731" s="65">
        <v>600</v>
      </c>
      <c r="G731" s="27" t="s">
        <v>102</v>
      </c>
      <c r="H731" s="27" t="s">
        <v>181</v>
      </c>
      <c r="I731" s="31">
        <f t="shared" si="396"/>
        <v>0</v>
      </c>
      <c r="J731" s="31">
        <f t="shared" si="396"/>
        <v>0</v>
      </c>
      <c r="K731" s="31">
        <f t="shared" si="396"/>
        <v>0</v>
      </c>
      <c r="L731" s="31">
        <f t="shared" si="396"/>
        <v>0</v>
      </c>
      <c r="M731" s="31">
        <f t="shared" si="396"/>
        <v>0</v>
      </c>
      <c r="N731" s="31">
        <f t="shared" si="396"/>
        <v>0</v>
      </c>
      <c r="O731" s="31">
        <f t="shared" si="396"/>
        <v>0</v>
      </c>
      <c r="P731" s="32">
        <f t="shared" si="396"/>
        <v>0</v>
      </c>
      <c r="Q731" s="32">
        <f t="shared" si="396"/>
        <v>0</v>
      </c>
    </row>
    <row r="732" spans="1:17" ht="13.6" hidden="1" x14ac:dyDescent="0.25">
      <c r="A732" s="80" t="s">
        <v>82</v>
      </c>
      <c r="B732" s="26">
        <v>700</v>
      </c>
      <c r="C732" s="27" t="s">
        <v>102</v>
      </c>
      <c r="D732" s="27" t="s">
        <v>181</v>
      </c>
      <c r="E732" s="73" t="s">
        <v>565</v>
      </c>
      <c r="F732" s="65">
        <v>610</v>
      </c>
      <c r="G732" s="27" t="s">
        <v>102</v>
      </c>
      <c r="H732" s="27" t="s">
        <v>181</v>
      </c>
      <c r="I732" s="31">
        <f>+J732+K732</f>
        <v>0</v>
      </c>
      <c r="J732" s="31"/>
      <c r="K732" s="31"/>
      <c r="L732" s="31">
        <f>+M732+N732</f>
        <v>0</v>
      </c>
      <c r="M732" s="31"/>
      <c r="N732" s="31"/>
      <c r="O732" s="31">
        <f>+P732+Q732</f>
        <v>0</v>
      </c>
      <c r="P732" s="32"/>
      <c r="Q732" s="32"/>
    </row>
    <row r="733" spans="1:17" ht="31.25" hidden="1" x14ac:dyDescent="0.2">
      <c r="A733" s="43" t="s">
        <v>495</v>
      </c>
      <c r="B733" s="4">
        <v>700</v>
      </c>
      <c r="C733" s="19" t="s">
        <v>102</v>
      </c>
      <c r="D733" s="19" t="s">
        <v>181</v>
      </c>
      <c r="E733" s="64" t="s">
        <v>566</v>
      </c>
      <c r="F733" s="71"/>
      <c r="G733" s="19" t="s">
        <v>102</v>
      </c>
      <c r="H733" s="19" t="s">
        <v>181</v>
      </c>
      <c r="I733" s="23">
        <f t="shared" ref="I733:Q734" si="397">+I734</f>
        <v>0</v>
      </c>
      <c r="J733" s="23">
        <f t="shared" si="397"/>
        <v>0</v>
      </c>
      <c r="K733" s="23">
        <f t="shared" si="397"/>
        <v>0</v>
      </c>
      <c r="L733" s="23">
        <f t="shared" si="397"/>
        <v>0</v>
      </c>
      <c r="M733" s="23">
        <f t="shared" si="397"/>
        <v>0</v>
      </c>
      <c r="N733" s="23">
        <f t="shared" si="397"/>
        <v>0</v>
      </c>
      <c r="O733" s="23">
        <f t="shared" si="397"/>
        <v>0</v>
      </c>
      <c r="P733" s="24">
        <f t="shared" si="397"/>
        <v>0</v>
      </c>
      <c r="Q733" s="24">
        <f t="shared" si="397"/>
        <v>0</v>
      </c>
    </row>
    <row r="734" spans="1:17" ht="27.2" hidden="1" x14ac:dyDescent="0.25">
      <c r="A734" s="36" t="s">
        <v>81</v>
      </c>
      <c r="B734" s="26">
        <v>700</v>
      </c>
      <c r="C734" s="27" t="s">
        <v>102</v>
      </c>
      <c r="D734" s="27" t="s">
        <v>181</v>
      </c>
      <c r="E734" s="73" t="s">
        <v>566</v>
      </c>
      <c r="F734" s="65">
        <v>600</v>
      </c>
      <c r="G734" s="27" t="s">
        <v>102</v>
      </c>
      <c r="H734" s="27" t="s">
        <v>181</v>
      </c>
      <c r="I734" s="31">
        <f t="shared" si="397"/>
        <v>0</v>
      </c>
      <c r="J734" s="31">
        <f t="shared" si="397"/>
        <v>0</v>
      </c>
      <c r="K734" s="31">
        <f t="shared" si="397"/>
        <v>0</v>
      </c>
      <c r="L734" s="31">
        <f t="shared" si="397"/>
        <v>0</v>
      </c>
      <c r="M734" s="31">
        <f t="shared" si="397"/>
        <v>0</v>
      </c>
      <c r="N734" s="31">
        <f t="shared" si="397"/>
        <v>0</v>
      </c>
      <c r="O734" s="31">
        <f t="shared" si="397"/>
        <v>0</v>
      </c>
      <c r="P734" s="32">
        <f t="shared" si="397"/>
        <v>0</v>
      </c>
      <c r="Q734" s="32">
        <f t="shared" si="397"/>
        <v>0</v>
      </c>
    </row>
    <row r="735" spans="1:17" ht="13.6" hidden="1" x14ac:dyDescent="0.25">
      <c r="A735" s="80" t="s">
        <v>82</v>
      </c>
      <c r="B735" s="26">
        <v>700</v>
      </c>
      <c r="C735" s="27" t="s">
        <v>102</v>
      </c>
      <c r="D735" s="27" t="s">
        <v>181</v>
      </c>
      <c r="E735" s="73" t="s">
        <v>566</v>
      </c>
      <c r="F735" s="65">
        <v>610</v>
      </c>
      <c r="G735" s="27" t="s">
        <v>102</v>
      </c>
      <c r="H735" s="27" t="s">
        <v>181</v>
      </c>
      <c r="I735" s="31">
        <f>+J735+K735</f>
        <v>0</v>
      </c>
      <c r="J735" s="31"/>
      <c r="K735" s="31"/>
      <c r="L735" s="31">
        <f>+M735+N735</f>
        <v>0</v>
      </c>
      <c r="M735" s="31"/>
      <c r="N735" s="31"/>
      <c r="O735" s="31">
        <f>+P735+Q735</f>
        <v>0</v>
      </c>
      <c r="P735" s="32"/>
      <c r="Q735" s="32"/>
    </row>
    <row r="736" spans="1:17" ht="25.85" hidden="1" x14ac:dyDescent="0.2">
      <c r="A736" s="105" t="s">
        <v>567</v>
      </c>
      <c r="B736" s="4">
        <v>700</v>
      </c>
      <c r="C736" s="19" t="s">
        <v>102</v>
      </c>
      <c r="D736" s="19" t="s">
        <v>181</v>
      </c>
      <c r="E736" s="64" t="s">
        <v>568</v>
      </c>
      <c r="F736" s="71"/>
      <c r="G736" s="19" t="s">
        <v>102</v>
      </c>
      <c r="H736" s="19" t="s">
        <v>181</v>
      </c>
      <c r="I736" s="23">
        <f t="shared" ref="I736:Q736" si="398">+I737+I740</f>
        <v>0</v>
      </c>
      <c r="J736" s="23">
        <f t="shared" si="398"/>
        <v>0</v>
      </c>
      <c r="K736" s="23">
        <f t="shared" si="398"/>
        <v>0</v>
      </c>
      <c r="L736" s="23">
        <f t="shared" si="398"/>
        <v>0</v>
      </c>
      <c r="M736" s="23">
        <f t="shared" si="398"/>
        <v>0</v>
      </c>
      <c r="N736" s="23">
        <f t="shared" si="398"/>
        <v>0</v>
      </c>
      <c r="O736" s="23">
        <f t="shared" si="398"/>
        <v>0</v>
      </c>
      <c r="P736" s="24">
        <f t="shared" si="398"/>
        <v>0</v>
      </c>
      <c r="Q736" s="24">
        <f t="shared" si="398"/>
        <v>0</v>
      </c>
    </row>
    <row r="737" spans="1:17" ht="25.85" hidden="1" x14ac:dyDescent="0.2">
      <c r="A737" s="139" t="s">
        <v>569</v>
      </c>
      <c r="B737" s="4">
        <v>700</v>
      </c>
      <c r="C737" s="19" t="s">
        <v>102</v>
      </c>
      <c r="D737" s="19" t="s">
        <v>181</v>
      </c>
      <c r="E737" s="64" t="s">
        <v>570</v>
      </c>
      <c r="F737" s="71"/>
      <c r="G737" s="19" t="s">
        <v>102</v>
      </c>
      <c r="H737" s="19" t="s">
        <v>181</v>
      </c>
      <c r="I737" s="23">
        <f t="shared" ref="I737:Q738" si="399">+I738</f>
        <v>0</v>
      </c>
      <c r="J737" s="23">
        <f t="shared" si="399"/>
        <v>0</v>
      </c>
      <c r="K737" s="23">
        <f t="shared" si="399"/>
        <v>0</v>
      </c>
      <c r="L737" s="23">
        <f t="shared" si="399"/>
        <v>0</v>
      </c>
      <c r="M737" s="23">
        <f t="shared" si="399"/>
        <v>0</v>
      </c>
      <c r="N737" s="23">
        <f t="shared" si="399"/>
        <v>0</v>
      </c>
      <c r="O737" s="23">
        <f t="shared" si="399"/>
        <v>0</v>
      </c>
      <c r="P737" s="24">
        <f t="shared" si="399"/>
        <v>0</v>
      </c>
      <c r="Q737" s="24">
        <f t="shared" si="399"/>
        <v>0</v>
      </c>
    </row>
    <row r="738" spans="1:17" ht="27.2" hidden="1" x14ac:dyDescent="0.25">
      <c r="A738" s="36" t="s">
        <v>81</v>
      </c>
      <c r="B738" s="26">
        <v>700</v>
      </c>
      <c r="C738" s="27" t="s">
        <v>102</v>
      </c>
      <c r="D738" s="27" t="s">
        <v>181</v>
      </c>
      <c r="E738" s="73" t="s">
        <v>570</v>
      </c>
      <c r="F738" s="65">
        <v>600</v>
      </c>
      <c r="G738" s="27" t="s">
        <v>102</v>
      </c>
      <c r="H738" s="27" t="s">
        <v>181</v>
      </c>
      <c r="I738" s="31">
        <f t="shared" si="399"/>
        <v>0</v>
      </c>
      <c r="J738" s="31">
        <f t="shared" si="399"/>
        <v>0</v>
      </c>
      <c r="K738" s="31">
        <f t="shared" si="399"/>
        <v>0</v>
      </c>
      <c r="L738" s="31">
        <f t="shared" si="399"/>
        <v>0</v>
      </c>
      <c r="M738" s="31">
        <f t="shared" si="399"/>
        <v>0</v>
      </c>
      <c r="N738" s="31">
        <f t="shared" si="399"/>
        <v>0</v>
      </c>
      <c r="O738" s="31">
        <f t="shared" si="399"/>
        <v>0</v>
      </c>
      <c r="P738" s="32">
        <f t="shared" si="399"/>
        <v>0</v>
      </c>
      <c r="Q738" s="32">
        <f t="shared" si="399"/>
        <v>0</v>
      </c>
    </row>
    <row r="739" spans="1:17" ht="13.6" hidden="1" x14ac:dyDescent="0.25">
      <c r="A739" s="80" t="s">
        <v>82</v>
      </c>
      <c r="B739" s="26">
        <v>700</v>
      </c>
      <c r="C739" s="27" t="s">
        <v>102</v>
      </c>
      <c r="D739" s="27" t="s">
        <v>181</v>
      </c>
      <c r="E739" s="73" t="s">
        <v>570</v>
      </c>
      <c r="F739" s="65">
        <v>610</v>
      </c>
      <c r="G739" s="27" t="s">
        <v>102</v>
      </c>
      <c r="H739" s="27" t="s">
        <v>181</v>
      </c>
      <c r="I739" s="31">
        <f>+J739+K739</f>
        <v>0</v>
      </c>
      <c r="J739" s="31"/>
      <c r="K739" s="31"/>
      <c r="L739" s="31">
        <f>+M739+N739</f>
        <v>0</v>
      </c>
      <c r="M739" s="31"/>
      <c r="N739" s="31"/>
      <c r="O739" s="31">
        <f>+P739+Q739</f>
        <v>0</v>
      </c>
      <c r="P739" s="32"/>
      <c r="Q739" s="32"/>
    </row>
    <row r="740" spans="1:17" ht="38.75" hidden="1" x14ac:dyDescent="0.2">
      <c r="A740" s="18" t="s">
        <v>571</v>
      </c>
      <c r="B740" s="4">
        <v>700</v>
      </c>
      <c r="C740" s="19" t="s">
        <v>102</v>
      </c>
      <c r="D740" s="19" t="s">
        <v>181</v>
      </c>
      <c r="E740" s="64" t="s">
        <v>572</v>
      </c>
      <c r="F740" s="71"/>
      <c r="G740" s="19" t="s">
        <v>102</v>
      </c>
      <c r="H740" s="19" t="s">
        <v>181</v>
      </c>
      <c r="I740" s="23">
        <f t="shared" ref="I740:Q741" si="400">+I741</f>
        <v>0</v>
      </c>
      <c r="J740" s="23">
        <f t="shared" si="400"/>
        <v>0</v>
      </c>
      <c r="K740" s="23">
        <f t="shared" si="400"/>
        <v>0</v>
      </c>
      <c r="L740" s="23">
        <f t="shared" si="400"/>
        <v>0</v>
      </c>
      <c r="M740" s="23">
        <f t="shared" si="400"/>
        <v>0</v>
      </c>
      <c r="N740" s="23">
        <f t="shared" si="400"/>
        <v>0</v>
      </c>
      <c r="O740" s="23">
        <f t="shared" si="400"/>
        <v>0</v>
      </c>
      <c r="P740" s="24">
        <f t="shared" si="400"/>
        <v>0</v>
      </c>
      <c r="Q740" s="24">
        <f t="shared" si="400"/>
        <v>0</v>
      </c>
    </row>
    <row r="741" spans="1:17" ht="27.2" hidden="1" x14ac:dyDescent="0.25">
      <c r="A741" s="36" t="s">
        <v>81</v>
      </c>
      <c r="B741" s="26">
        <v>700</v>
      </c>
      <c r="C741" s="27" t="s">
        <v>102</v>
      </c>
      <c r="D741" s="27" t="s">
        <v>181</v>
      </c>
      <c r="E741" s="73" t="s">
        <v>572</v>
      </c>
      <c r="F741" s="65">
        <v>600</v>
      </c>
      <c r="G741" s="27" t="s">
        <v>102</v>
      </c>
      <c r="H741" s="27" t="s">
        <v>181</v>
      </c>
      <c r="I741" s="31">
        <f t="shared" si="400"/>
        <v>0</v>
      </c>
      <c r="J741" s="31">
        <f t="shared" si="400"/>
        <v>0</v>
      </c>
      <c r="K741" s="31">
        <f t="shared" si="400"/>
        <v>0</v>
      </c>
      <c r="L741" s="31">
        <f t="shared" si="400"/>
        <v>0</v>
      </c>
      <c r="M741" s="31">
        <f t="shared" si="400"/>
        <v>0</v>
      </c>
      <c r="N741" s="31">
        <f t="shared" si="400"/>
        <v>0</v>
      </c>
      <c r="O741" s="31">
        <f t="shared" si="400"/>
        <v>0</v>
      </c>
      <c r="P741" s="32">
        <f t="shared" si="400"/>
        <v>0</v>
      </c>
      <c r="Q741" s="32">
        <f t="shared" si="400"/>
        <v>0</v>
      </c>
    </row>
    <row r="742" spans="1:17" ht="13.6" hidden="1" x14ac:dyDescent="0.25">
      <c r="A742" s="80" t="s">
        <v>82</v>
      </c>
      <c r="B742" s="26">
        <v>700</v>
      </c>
      <c r="C742" s="27" t="s">
        <v>102</v>
      </c>
      <c r="D742" s="27" t="s">
        <v>181</v>
      </c>
      <c r="E742" s="73" t="s">
        <v>572</v>
      </c>
      <c r="F742" s="65">
        <v>610</v>
      </c>
      <c r="G742" s="27" t="s">
        <v>102</v>
      </c>
      <c r="H742" s="27" t="s">
        <v>181</v>
      </c>
      <c r="I742" s="31">
        <f>+J742+K742</f>
        <v>0</v>
      </c>
      <c r="J742" s="31"/>
      <c r="K742" s="31"/>
      <c r="L742" s="31">
        <f>+M742+N742</f>
        <v>0</v>
      </c>
      <c r="M742" s="31"/>
      <c r="N742" s="31"/>
      <c r="O742" s="31">
        <f>+P742+Q742</f>
        <v>0</v>
      </c>
      <c r="P742" s="32"/>
      <c r="Q742" s="32"/>
    </row>
    <row r="743" spans="1:17" ht="25.85" hidden="1" x14ac:dyDescent="0.2">
      <c r="A743" s="105" t="s">
        <v>573</v>
      </c>
      <c r="B743" s="4">
        <v>700</v>
      </c>
      <c r="C743" s="19" t="s">
        <v>102</v>
      </c>
      <c r="D743" s="19" t="s">
        <v>181</v>
      </c>
      <c r="E743" s="64" t="s">
        <v>574</v>
      </c>
      <c r="F743" s="71"/>
      <c r="G743" s="19" t="s">
        <v>102</v>
      </c>
      <c r="H743" s="19" t="s">
        <v>181</v>
      </c>
      <c r="I743" s="23">
        <f t="shared" ref="I743:Q743" si="401">+I744+I747</f>
        <v>0</v>
      </c>
      <c r="J743" s="23">
        <f t="shared" si="401"/>
        <v>0</v>
      </c>
      <c r="K743" s="23">
        <f t="shared" si="401"/>
        <v>0</v>
      </c>
      <c r="L743" s="23">
        <f t="shared" si="401"/>
        <v>0</v>
      </c>
      <c r="M743" s="23">
        <f t="shared" si="401"/>
        <v>0</v>
      </c>
      <c r="N743" s="23">
        <f t="shared" si="401"/>
        <v>0</v>
      </c>
      <c r="O743" s="23">
        <f t="shared" si="401"/>
        <v>0</v>
      </c>
      <c r="P743" s="24">
        <f t="shared" si="401"/>
        <v>0</v>
      </c>
      <c r="Q743" s="24">
        <f t="shared" si="401"/>
        <v>0</v>
      </c>
    </row>
    <row r="744" spans="1:17" ht="13.6" hidden="1" x14ac:dyDescent="0.25">
      <c r="A744" s="105" t="s">
        <v>556</v>
      </c>
      <c r="B744" s="4">
        <v>700</v>
      </c>
      <c r="C744" s="19" t="s">
        <v>102</v>
      </c>
      <c r="D744" s="19" t="s">
        <v>181</v>
      </c>
      <c r="E744" s="64" t="s">
        <v>575</v>
      </c>
      <c r="F744" s="65"/>
      <c r="G744" s="19" t="s">
        <v>102</v>
      </c>
      <c r="H744" s="19" t="s">
        <v>181</v>
      </c>
      <c r="I744" s="23">
        <f t="shared" ref="I744:Q745" si="402">+I745</f>
        <v>0</v>
      </c>
      <c r="J744" s="23">
        <f t="shared" si="402"/>
        <v>0</v>
      </c>
      <c r="K744" s="23">
        <f t="shared" si="402"/>
        <v>0</v>
      </c>
      <c r="L744" s="23">
        <f t="shared" si="402"/>
        <v>0</v>
      </c>
      <c r="M744" s="23">
        <f t="shared" si="402"/>
        <v>0</v>
      </c>
      <c r="N744" s="23">
        <f t="shared" si="402"/>
        <v>0</v>
      </c>
      <c r="O744" s="23">
        <f t="shared" si="402"/>
        <v>0</v>
      </c>
      <c r="P744" s="21">
        <f t="shared" si="402"/>
        <v>0</v>
      </c>
      <c r="Q744" s="21">
        <f t="shared" si="402"/>
        <v>0</v>
      </c>
    </row>
    <row r="745" spans="1:17" ht="27.2" hidden="1" x14ac:dyDescent="0.25">
      <c r="A745" s="36" t="s">
        <v>81</v>
      </c>
      <c r="B745" s="26">
        <v>700</v>
      </c>
      <c r="C745" s="27" t="s">
        <v>102</v>
      </c>
      <c r="D745" s="27" t="s">
        <v>181</v>
      </c>
      <c r="E745" s="73" t="s">
        <v>575</v>
      </c>
      <c r="F745" s="65">
        <v>600</v>
      </c>
      <c r="G745" s="27" t="s">
        <v>102</v>
      </c>
      <c r="H745" s="27" t="s">
        <v>181</v>
      </c>
      <c r="I745" s="31">
        <f t="shared" si="402"/>
        <v>0</v>
      </c>
      <c r="J745" s="31">
        <f t="shared" si="402"/>
        <v>0</v>
      </c>
      <c r="K745" s="31">
        <f t="shared" si="402"/>
        <v>0</v>
      </c>
      <c r="L745" s="31">
        <f t="shared" si="402"/>
        <v>0</v>
      </c>
      <c r="M745" s="31">
        <f t="shared" si="402"/>
        <v>0</v>
      </c>
      <c r="N745" s="31">
        <f t="shared" si="402"/>
        <v>0</v>
      </c>
      <c r="O745" s="31">
        <f t="shared" si="402"/>
        <v>0</v>
      </c>
      <c r="P745" s="29">
        <f t="shared" si="402"/>
        <v>0</v>
      </c>
      <c r="Q745" s="29">
        <f t="shared" si="402"/>
        <v>0</v>
      </c>
    </row>
    <row r="746" spans="1:17" ht="13.6" hidden="1" x14ac:dyDescent="0.25">
      <c r="A746" s="80" t="s">
        <v>82</v>
      </c>
      <c r="B746" s="26">
        <v>700</v>
      </c>
      <c r="C746" s="27" t="s">
        <v>102</v>
      </c>
      <c r="D746" s="27" t="s">
        <v>181</v>
      </c>
      <c r="E746" s="73" t="s">
        <v>575</v>
      </c>
      <c r="F746" s="65">
        <v>610</v>
      </c>
      <c r="G746" s="27" t="s">
        <v>102</v>
      </c>
      <c r="H746" s="27" t="s">
        <v>181</v>
      </c>
      <c r="I746" s="31">
        <f>+J746+K746</f>
        <v>0</v>
      </c>
      <c r="J746" s="31"/>
      <c r="K746" s="31"/>
      <c r="L746" s="31">
        <f>+M746+N746</f>
        <v>0</v>
      </c>
      <c r="M746" s="31"/>
      <c r="N746" s="31"/>
      <c r="O746" s="31">
        <f>+P746+Q746</f>
        <v>0</v>
      </c>
      <c r="P746" s="29"/>
      <c r="Q746" s="29"/>
    </row>
    <row r="747" spans="1:17" ht="25.85" hidden="1" x14ac:dyDescent="0.25">
      <c r="A747" s="49" t="s">
        <v>558</v>
      </c>
      <c r="B747" s="4">
        <v>700</v>
      </c>
      <c r="C747" s="19" t="s">
        <v>102</v>
      </c>
      <c r="D747" s="19" t="s">
        <v>181</v>
      </c>
      <c r="E747" s="64" t="s">
        <v>576</v>
      </c>
      <c r="F747" s="65"/>
      <c r="G747" s="19" t="s">
        <v>102</v>
      </c>
      <c r="H747" s="19" t="s">
        <v>181</v>
      </c>
      <c r="I747" s="23">
        <f t="shared" ref="I747:Q748" si="403">+I748</f>
        <v>0</v>
      </c>
      <c r="J747" s="23">
        <f t="shared" si="403"/>
        <v>0</v>
      </c>
      <c r="K747" s="23">
        <f t="shared" si="403"/>
        <v>0</v>
      </c>
      <c r="L747" s="23">
        <f t="shared" si="403"/>
        <v>0</v>
      </c>
      <c r="M747" s="23">
        <f t="shared" si="403"/>
        <v>0</v>
      </c>
      <c r="N747" s="23">
        <f t="shared" si="403"/>
        <v>0</v>
      </c>
      <c r="O747" s="23">
        <f t="shared" si="403"/>
        <v>0</v>
      </c>
      <c r="P747" s="21">
        <f t="shared" si="403"/>
        <v>0</v>
      </c>
      <c r="Q747" s="21">
        <f t="shared" si="403"/>
        <v>0</v>
      </c>
    </row>
    <row r="748" spans="1:17" ht="27.2" hidden="1" x14ac:dyDescent="0.25">
      <c r="A748" s="36" t="s">
        <v>81</v>
      </c>
      <c r="B748" s="26">
        <v>700</v>
      </c>
      <c r="C748" s="27" t="s">
        <v>102</v>
      </c>
      <c r="D748" s="27" t="s">
        <v>181</v>
      </c>
      <c r="E748" s="73" t="s">
        <v>576</v>
      </c>
      <c r="F748" s="65">
        <v>600</v>
      </c>
      <c r="G748" s="27" t="s">
        <v>102</v>
      </c>
      <c r="H748" s="27" t="s">
        <v>181</v>
      </c>
      <c r="I748" s="31">
        <f t="shared" si="403"/>
        <v>0</v>
      </c>
      <c r="J748" s="31">
        <f t="shared" si="403"/>
        <v>0</v>
      </c>
      <c r="K748" s="31">
        <f t="shared" si="403"/>
        <v>0</v>
      </c>
      <c r="L748" s="31">
        <f t="shared" si="403"/>
        <v>0</v>
      </c>
      <c r="M748" s="31">
        <f t="shared" si="403"/>
        <v>0</v>
      </c>
      <c r="N748" s="31">
        <f t="shared" si="403"/>
        <v>0</v>
      </c>
      <c r="O748" s="31">
        <f t="shared" si="403"/>
        <v>0</v>
      </c>
      <c r="P748" s="29">
        <f t="shared" si="403"/>
        <v>0</v>
      </c>
      <c r="Q748" s="29">
        <f t="shared" si="403"/>
        <v>0</v>
      </c>
    </row>
    <row r="749" spans="1:17" ht="13.6" hidden="1" x14ac:dyDescent="0.25">
      <c r="A749" s="80" t="s">
        <v>82</v>
      </c>
      <c r="B749" s="26">
        <v>700</v>
      </c>
      <c r="C749" s="27" t="s">
        <v>102</v>
      </c>
      <c r="D749" s="27" t="s">
        <v>181</v>
      </c>
      <c r="E749" s="73" t="s">
        <v>576</v>
      </c>
      <c r="F749" s="65">
        <v>610</v>
      </c>
      <c r="G749" s="27" t="s">
        <v>102</v>
      </c>
      <c r="H749" s="27" t="s">
        <v>181</v>
      </c>
      <c r="I749" s="31">
        <f>+J749+K749</f>
        <v>0</v>
      </c>
      <c r="J749" s="31"/>
      <c r="K749" s="31"/>
      <c r="L749" s="31">
        <f>+M749+N749</f>
        <v>0</v>
      </c>
      <c r="M749" s="31"/>
      <c r="N749" s="31"/>
      <c r="O749" s="31">
        <f>+P749+Q749</f>
        <v>0</v>
      </c>
      <c r="P749" s="29"/>
      <c r="Q749" s="29"/>
    </row>
    <row r="750" spans="1:17" ht="13.6" x14ac:dyDescent="0.25">
      <c r="A750" s="80" t="s">
        <v>19</v>
      </c>
      <c r="B750" s="26">
        <v>701</v>
      </c>
      <c r="C750" s="27" t="s">
        <v>63</v>
      </c>
      <c r="D750" s="27" t="s">
        <v>141</v>
      </c>
      <c r="E750" s="29" t="s">
        <v>562</v>
      </c>
      <c r="F750" s="65">
        <v>800</v>
      </c>
      <c r="G750" s="27"/>
      <c r="H750" s="27"/>
      <c r="I750" s="31">
        <f t="shared" ref="I750:Q750" si="404">+I751</f>
        <v>1</v>
      </c>
      <c r="J750" s="31">
        <f t="shared" si="404"/>
        <v>1</v>
      </c>
      <c r="K750" s="31">
        <f t="shared" si="404"/>
        <v>0</v>
      </c>
      <c r="L750" s="31">
        <f t="shared" si="404"/>
        <v>1</v>
      </c>
      <c r="M750" s="31">
        <f t="shared" si="404"/>
        <v>1</v>
      </c>
      <c r="N750" s="31">
        <f t="shared" si="404"/>
        <v>0</v>
      </c>
      <c r="O750" s="31">
        <f t="shared" si="404"/>
        <v>1</v>
      </c>
      <c r="P750" s="32">
        <f t="shared" si="404"/>
        <v>1</v>
      </c>
      <c r="Q750" s="29">
        <f t="shared" si="404"/>
        <v>0</v>
      </c>
    </row>
    <row r="751" spans="1:17" ht="13.6" x14ac:dyDescent="0.25">
      <c r="A751" s="80" t="s">
        <v>72</v>
      </c>
      <c r="B751" s="26">
        <v>701</v>
      </c>
      <c r="C751" s="27" t="s">
        <v>63</v>
      </c>
      <c r="D751" s="27" t="s">
        <v>141</v>
      </c>
      <c r="E751" s="29" t="s">
        <v>562</v>
      </c>
      <c r="F751" s="65">
        <v>850</v>
      </c>
      <c r="G751" s="27" t="s">
        <v>63</v>
      </c>
      <c r="H751" s="27" t="s">
        <v>141</v>
      </c>
      <c r="I751" s="31">
        <f>+J751+K751</f>
        <v>1</v>
      </c>
      <c r="J751" s="31">
        <v>1</v>
      </c>
      <c r="K751" s="31"/>
      <c r="L751" s="31">
        <f>+M751+N751</f>
        <v>1</v>
      </c>
      <c r="M751" s="31">
        <v>1</v>
      </c>
      <c r="N751" s="31"/>
      <c r="O751" s="31">
        <f>+P751+Q751</f>
        <v>1</v>
      </c>
      <c r="P751" s="32">
        <v>1</v>
      </c>
      <c r="Q751" s="29"/>
    </row>
    <row r="752" spans="1:17" ht="25.85" x14ac:dyDescent="0.25">
      <c r="A752" s="102" t="s">
        <v>577</v>
      </c>
      <c r="B752" s="61">
        <v>700</v>
      </c>
      <c r="C752" s="137" t="s">
        <v>140</v>
      </c>
      <c r="D752" s="137" t="s">
        <v>63</v>
      </c>
      <c r="E752" s="47" t="s">
        <v>578</v>
      </c>
      <c r="F752" s="140"/>
      <c r="G752" s="137"/>
      <c r="H752" s="137"/>
      <c r="I752" s="141">
        <f t="shared" ref="I752:Q753" si="405">+I753</f>
        <v>4918.8637600000002</v>
      </c>
      <c r="J752" s="141">
        <f t="shared" si="405"/>
        <v>4918.8637600000002</v>
      </c>
      <c r="K752" s="141">
        <f t="shared" si="405"/>
        <v>0</v>
      </c>
      <c r="L752" s="141">
        <f t="shared" si="405"/>
        <v>4918.8637600000002</v>
      </c>
      <c r="M752" s="141">
        <f t="shared" si="405"/>
        <v>4918.8637600000002</v>
      </c>
      <c r="N752" s="141">
        <f t="shared" si="405"/>
        <v>0</v>
      </c>
      <c r="O752" s="141">
        <f t="shared" si="405"/>
        <v>4918.8637600000002</v>
      </c>
      <c r="P752" s="142">
        <f t="shared" si="405"/>
        <v>4918.8637600000002</v>
      </c>
      <c r="Q752" s="142">
        <f t="shared" si="405"/>
        <v>0</v>
      </c>
    </row>
    <row r="753" spans="1:17" ht="13.6" x14ac:dyDescent="0.25">
      <c r="A753" s="36" t="s">
        <v>135</v>
      </c>
      <c r="B753" s="26">
        <v>700</v>
      </c>
      <c r="C753" s="27" t="s">
        <v>140</v>
      </c>
      <c r="D753" s="27" t="s">
        <v>63</v>
      </c>
      <c r="E753" s="54" t="s">
        <v>578</v>
      </c>
      <c r="F753" s="65">
        <v>300</v>
      </c>
      <c r="G753" s="27"/>
      <c r="H753" s="27"/>
      <c r="I753" s="31">
        <f t="shared" si="405"/>
        <v>4918.8637600000002</v>
      </c>
      <c r="J753" s="31">
        <f t="shared" si="405"/>
        <v>4918.8637600000002</v>
      </c>
      <c r="K753" s="31">
        <f t="shared" si="405"/>
        <v>0</v>
      </c>
      <c r="L753" s="31">
        <f t="shared" si="405"/>
        <v>4918.8637600000002</v>
      </c>
      <c r="M753" s="31">
        <f t="shared" si="405"/>
        <v>4918.8637600000002</v>
      </c>
      <c r="N753" s="31">
        <f t="shared" si="405"/>
        <v>0</v>
      </c>
      <c r="O753" s="31">
        <f t="shared" si="405"/>
        <v>4918.8637600000002</v>
      </c>
      <c r="P753" s="29">
        <f t="shared" si="405"/>
        <v>4918.8637600000002</v>
      </c>
      <c r="Q753" s="29">
        <f t="shared" si="405"/>
        <v>0</v>
      </c>
    </row>
    <row r="754" spans="1:17" ht="13.6" x14ac:dyDescent="0.25">
      <c r="A754" s="36" t="s">
        <v>151</v>
      </c>
      <c r="B754" s="26">
        <v>700</v>
      </c>
      <c r="C754" s="27" t="s">
        <v>140</v>
      </c>
      <c r="D754" s="27" t="s">
        <v>63</v>
      </c>
      <c r="E754" s="54" t="s">
        <v>578</v>
      </c>
      <c r="F754" s="65">
        <v>320</v>
      </c>
      <c r="G754" s="27" t="s">
        <v>140</v>
      </c>
      <c r="H754" s="27" t="s">
        <v>63</v>
      </c>
      <c r="I754" s="31">
        <f>+J754+K754</f>
        <v>4918.8637600000002</v>
      </c>
      <c r="J754" s="31">
        <v>4918.8637600000002</v>
      </c>
      <c r="K754" s="31"/>
      <c r="L754" s="31">
        <f>+M754+N754</f>
        <v>4918.8637600000002</v>
      </c>
      <c r="M754" s="31">
        <v>4918.8637600000002</v>
      </c>
      <c r="N754" s="31"/>
      <c r="O754" s="31">
        <f>+P754+Q754</f>
        <v>4918.8637600000002</v>
      </c>
      <c r="P754" s="29">
        <v>4918.8637600000002</v>
      </c>
      <c r="Q754" s="29"/>
    </row>
    <row r="755" spans="1:17" x14ac:dyDescent="0.2">
      <c r="A755" s="136" t="s">
        <v>579</v>
      </c>
      <c r="B755" s="61">
        <v>700</v>
      </c>
      <c r="C755" s="143" t="s">
        <v>30</v>
      </c>
      <c r="D755" s="143" t="s">
        <v>31</v>
      </c>
      <c r="E755" s="47" t="s">
        <v>580</v>
      </c>
      <c r="F755" s="144"/>
      <c r="G755" s="143"/>
      <c r="H755" s="143"/>
      <c r="I755" s="17">
        <f>+I760</f>
        <v>4238.7550000000001</v>
      </c>
      <c r="J755" s="17">
        <f t="shared" ref="J755:Q755" si="406">+J760</f>
        <v>4238.7550000000001</v>
      </c>
      <c r="K755" s="17">
        <f t="shared" si="406"/>
        <v>0</v>
      </c>
      <c r="L755" s="17">
        <f t="shared" si="406"/>
        <v>4238.7550000000001</v>
      </c>
      <c r="M755" s="17">
        <f t="shared" si="406"/>
        <v>4238.7550000000001</v>
      </c>
      <c r="N755" s="17">
        <f t="shared" si="406"/>
        <v>0</v>
      </c>
      <c r="O755" s="17">
        <f t="shared" si="406"/>
        <v>4238.7550000000001</v>
      </c>
      <c r="P755" s="17">
        <f t="shared" si="406"/>
        <v>4238.7550000000001</v>
      </c>
      <c r="Q755" s="17">
        <f t="shared" si="406"/>
        <v>0</v>
      </c>
    </row>
    <row r="756" spans="1:17" hidden="1" x14ac:dyDescent="0.2">
      <c r="A756" s="18" t="s">
        <v>581</v>
      </c>
      <c r="B756" s="4">
        <v>700</v>
      </c>
      <c r="C756" s="19" t="s">
        <v>102</v>
      </c>
      <c r="D756" s="19" t="s">
        <v>181</v>
      </c>
      <c r="E756" s="21" t="s">
        <v>582</v>
      </c>
      <c r="F756" s="71"/>
      <c r="G756" s="19"/>
      <c r="H756" s="19"/>
      <c r="I756" s="23">
        <f t="shared" ref="I756:Q758" si="407">+I757</f>
        <v>0</v>
      </c>
      <c r="J756" s="23">
        <f t="shared" si="407"/>
        <v>0</v>
      </c>
      <c r="K756" s="23">
        <f t="shared" si="407"/>
        <v>0</v>
      </c>
      <c r="L756" s="23">
        <f t="shared" si="407"/>
        <v>0</v>
      </c>
      <c r="M756" s="23">
        <f t="shared" si="407"/>
        <v>0</v>
      </c>
      <c r="N756" s="23">
        <f t="shared" si="407"/>
        <v>0</v>
      </c>
      <c r="O756" s="23">
        <f t="shared" si="407"/>
        <v>0</v>
      </c>
      <c r="P756" s="24">
        <f t="shared" si="407"/>
        <v>0</v>
      </c>
      <c r="Q756" s="24">
        <f t="shared" si="407"/>
        <v>0</v>
      </c>
    </row>
    <row r="757" spans="1:17" ht="25.85" hidden="1" x14ac:dyDescent="0.2">
      <c r="A757" s="18" t="s">
        <v>583</v>
      </c>
      <c r="B757" s="4">
        <v>700</v>
      </c>
      <c r="C757" s="19" t="s">
        <v>102</v>
      </c>
      <c r="D757" s="19" t="s">
        <v>181</v>
      </c>
      <c r="E757" s="21" t="s">
        <v>584</v>
      </c>
      <c r="F757" s="71"/>
      <c r="G757" s="19"/>
      <c r="H757" s="19"/>
      <c r="I757" s="23">
        <f t="shared" si="407"/>
        <v>0</v>
      </c>
      <c r="J757" s="23">
        <f t="shared" si="407"/>
        <v>0</v>
      </c>
      <c r="K757" s="23">
        <f t="shared" si="407"/>
        <v>0</v>
      </c>
      <c r="L757" s="23">
        <f t="shared" si="407"/>
        <v>0</v>
      </c>
      <c r="M757" s="23">
        <f t="shared" si="407"/>
        <v>0</v>
      </c>
      <c r="N757" s="23">
        <f t="shared" si="407"/>
        <v>0</v>
      </c>
      <c r="O757" s="23">
        <f t="shared" si="407"/>
        <v>0</v>
      </c>
      <c r="P757" s="24">
        <f t="shared" si="407"/>
        <v>0</v>
      </c>
      <c r="Q757" s="24">
        <f t="shared" si="407"/>
        <v>0</v>
      </c>
    </row>
    <row r="758" spans="1:17" ht="27.2" hidden="1" x14ac:dyDescent="0.25">
      <c r="A758" s="36" t="s">
        <v>81</v>
      </c>
      <c r="B758" s="26">
        <v>700</v>
      </c>
      <c r="C758" s="27" t="s">
        <v>102</v>
      </c>
      <c r="D758" s="27" t="s">
        <v>181</v>
      </c>
      <c r="E758" s="29" t="s">
        <v>584</v>
      </c>
      <c r="F758" s="65">
        <v>600</v>
      </c>
      <c r="G758" s="27"/>
      <c r="H758" s="27"/>
      <c r="I758" s="31">
        <f t="shared" si="407"/>
        <v>0</v>
      </c>
      <c r="J758" s="31">
        <f t="shared" si="407"/>
        <v>0</v>
      </c>
      <c r="K758" s="31">
        <f t="shared" si="407"/>
        <v>0</v>
      </c>
      <c r="L758" s="31">
        <f t="shared" si="407"/>
        <v>0</v>
      </c>
      <c r="M758" s="31">
        <f t="shared" si="407"/>
        <v>0</v>
      </c>
      <c r="N758" s="31">
        <f t="shared" si="407"/>
        <v>0</v>
      </c>
      <c r="O758" s="31">
        <f t="shared" si="407"/>
        <v>0</v>
      </c>
      <c r="P758" s="32">
        <f t="shared" si="407"/>
        <v>0</v>
      </c>
      <c r="Q758" s="32">
        <f t="shared" si="407"/>
        <v>0</v>
      </c>
    </row>
    <row r="759" spans="1:17" ht="13.6" hidden="1" x14ac:dyDescent="0.25">
      <c r="A759" s="80" t="s">
        <v>82</v>
      </c>
      <c r="B759" s="26">
        <v>700</v>
      </c>
      <c r="C759" s="27" t="s">
        <v>102</v>
      </c>
      <c r="D759" s="27" t="s">
        <v>181</v>
      </c>
      <c r="E759" s="29" t="s">
        <v>584</v>
      </c>
      <c r="F759" s="65">
        <v>610</v>
      </c>
      <c r="G759" s="27"/>
      <c r="H759" s="27"/>
      <c r="I759" s="31">
        <f>+J759+K759</f>
        <v>0</v>
      </c>
      <c r="J759" s="31"/>
      <c r="K759" s="31"/>
      <c r="L759" s="31">
        <f>+M759+N759</f>
        <v>0</v>
      </c>
      <c r="M759" s="31"/>
      <c r="N759" s="31"/>
      <c r="O759" s="31">
        <f>+P759+Q759</f>
        <v>0</v>
      </c>
      <c r="P759" s="32"/>
      <c r="Q759" s="32"/>
    </row>
    <row r="760" spans="1:17" ht="40.75" x14ac:dyDescent="0.25">
      <c r="A760" s="25" t="s">
        <v>33</v>
      </c>
      <c r="B760" s="26">
        <v>700</v>
      </c>
      <c r="C760" s="41" t="s">
        <v>30</v>
      </c>
      <c r="D760" s="41" t="s">
        <v>31</v>
      </c>
      <c r="E760" s="26" t="s">
        <v>580</v>
      </c>
      <c r="F760" s="65">
        <v>100</v>
      </c>
      <c r="G760" s="41"/>
      <c r="H760" s="41"/>
      <c r="I760" s="31">
        <f t="shared" ref="I760:Q760" si="408">+I761</f>
        <v>4238.7550000000001</v>
      </c>
      <c r="J760" s="31">
        <f t="shared" si="408"/>
        <v>4238.7550000000001</v>
      </c>
      <c r="K760" s="31">
        <f t="shared" si="408"/>
        <v>0</v>
      </c>
      <c r="L760" s="31">
        <f t="shared" si="408"/>
        <v>4238.7550000000001</v>
      </c>
      <c r="M760" s="31">
        <f t="shared" si="408"/>
        <v>4238.7550000000001</v>
      </c>
      <c r="N760" s="31">
        <f t="shared" si="408"/>
        <v>0</v>
      </c>
      <c r="O760" s="31">
        <f t="shared" si="408"/>
        <v>4238.7550000000001</v>
      </c>
      <c r="P760" s="29">
        <f t="shared" si="408"/>
        <v>4238.7550000000001</v>
      </c>
      <c r="Q760" s="29">
        <f t="shared" si="408"/>
        <v>0</v>
      </c>
    </row>
    <row r="761" spans="1:17" ht="13.6" x14ac:dyDescent="0.25">
      <c r="A761" s="36" t="s">
        <v>34</v>
      </c>
      <c r="B761" s="26">
        <v>700</v>
      </c>
      <c r="C761" s="41" t="s">
        <v>30</v>
      </c>
      <c r="D761" s="41" t="s">
        <v>31</v>
      </c>
      <c r="E761" s="26" t="s">
        <v>580</v>
      </c>
      <c r="F761" s="65">
        <v>120</v>
      </c>
      <c r="G761" s="41" t="s">
        <v>30</v>
      </c>
      <c r="H761" s="41" t="s">
        <v>31</v>
      </c>
      <c r="I761" s="31">
        <f>+J761+K761</f>
        <v>4238.7550000000001</v>
      </c>
      <c r="J761" s="31">
        <v>4238.7550000000001</v>
      </c>
      <c r="K761" s="31"/>
      <c r="L761" s="31">
        <f>+M761+N761</f>
        <v>4238.7550000000001</v>
      </c>
      <c r="M761" s="31">
        <v>4238.7550000000001</v>
      </c>
      <c r="N761" s="31"/>
      <c r="O761" s="31">
        <f>+P761+Q761</f>
        <v>4238.7550000000001</v>
      </c>
      <c r="P761" s="29">
        <v>4238.7550000000001</v>
      </c>
      <c r="Q761" s="29"/>
    </row>
    <row r="762" spans="1:17" ht="25.85" x14ac:dyDescent="0.2">
      <c r="A762" s="44" t="s">
        <v>302</v>
      </c>
      <c r="B762" s="61">
        <v>700</v>
      </c>
      <c r="C762" s="46" t="s">
        <v>102</v>
      </c>
      <c r="D762" s="46" t="s">
        <v>181</v>
      </c>
      <c r="E762" s="45" t="s">
        <v>481</v>
      </c>
      <c r="F762" s="84"/>
      <c r="G762" s="46"/>
      <c r="H762" s="46"/>
      <c r="I762" s="17">
        <f t="shared" ref="I762:I763" si="409">+I763</f>
        <v>1200</v>
      </c>
      <c r="J762" s="17">
        <f t="shared" ref="J762:Q763" si="410">+J763</f>
        <v>0</v>
      </c>
      <c r="K762" s="17">
        <f t="shared" si="410"/>
        <v>1200</v>
      </c>
      <c r="L762" s="17">
        <f t="shared" si="410"/>
        <v>1200</v>
      </c>
      <c r="M762" s="17">
        <f t="shared" si="410"/>
        <v>0</v>
      </c>
      <c r="N762" s="17">
        <f t="shared" si="410"/>
        <v>1200</v>
      </c>
      <c r="O762" s="17">
        <f t="shared" si="410"/>
        <v>1200</v>
      </c>
      <c r="P762" s="17">
        <f t="shared" si="410"/>
        <v>0</v>
      </c>
      <c r="Q762" s="17">
        <f t="shared" si="410"/>
        <v>1200</v>
      </c>
    </row>
    <row r="763" spans="1:17" ht="13.6" x14ac:dyDescent="0.25">
      <c r="A763" s="25" t="s">
        <v>25</v>
      </c>
      <c r="B763" s="26">
        <v>700</v>
      </c>
      <c r="C763" s="27" t="s">
        <v>102</v>
      </c>
      <c r="D763" s="27" t="s">
        <v>181</v>
      </c>
      <c r="E763" s="53" t="s">
        <v>481</v>
      </c>
      <c r="F763" s="65">
        <v>200</v>
      </c>
      <c r="G763" s="27"/>
      <c r="H763" s="27"/>
      <c r="I763" s="31">
        <f t="shared" si="409"/>
        <v>1200</v>
      </c>
      <c r="J763" s="31">
        <f t="shared" si="410"/>
        <v>0</v>
      </c>
      <c r="K763" s="31">
        <f t="shared" si="410"/>
        <v>1200</v>
      </c>
      <c r="L763" s="31">
        <f t="shared" si="410"/>
        <v>1200</v>
      </c>
      <c r="M763" s="31">
        <f t="shared" si="410"/>
        <v>0</v>
      </c>
      <c r="N763" s="31">
        <f t="shared" si="410"/>
        <v>1200</v>
      </c>
      <c r="O763" s="31">
        <f t="shared" si="410"/>
        <v>1200</v>
      </c>
      <c r="P763" s="32">
        <f t="shared" si="410"/>
        <v>0</v>
      </c>
      <c r="Q763" s="32">
        <f t="shared" si="410"/>
        <v>1200</v>
      </c>
    </row>
    <row r="764" spans="1:17" ht="13.6" x14ac:dyDescent="0.25">
      <c r="A764" s="25" t="s">
        <v>45</v>
      </c>
      <c r="B764" s="26">
        <v>700</v>
      </c>
      <c r="C764" s="27" t="s">
        <v>102</v>
      </c>
      <c r="D764" s="27" t="s">
        <v>181</v>
      </c>
      <c r="E764" s="53" t="s">
        <v>481</v>
      </c>
      <c r="F764" s="65">
        <v>240</v>
      </c>
      <c r="G764" s="27" t="s">
        <v>102</v>
      </c>
      <c r="H764" s="27" t="s">
        <v>181</v>
      </c>
      <c r="I764" s="31">
        <f>+J764+K764</f>
        <v>1200</v>
      </c>
      <c r="J764" s="31"/>
      <c r="K764" s="31">
        <v>1200</v>
      </c>
      <c r="L764" s="31">
        <f>+M764+N764</f>
        <v>1200</v>
      </c>
      <c r="M764" s="31"/>
      <c r="N764" s="31">
        <v>1200</v>
      </c>
      <c r="O764" s="31">
        <f>+P764+Q764</f>
        <v>1200</v>
      </c>
      <c r="P764" s="29"/>
      <c r="Q764" s="29">
        <v>1200</v>
      </c>
    </row>
    <row r="765" spans="1:17" ht="13.6" x14ac:dyDescent="0.25">
      <c r="A765" s="136" t="s">
        <v>585</v>
      </c>
      <c r="B765" s="61">
        <v>701</v>
      </c>
      <c r="C765" s="137" t="s">
        <v>63</v>
      </c>
      <c r="D765" s="137" t="s">
        <v>141</v>
      </c>
      <c r="E765" s="75" t="s">
        <v>586</v>
      </c>
      <c r="F765" s="128"/>
      <c r="G765" s="137"/>
      <c r="H765" s="137"/>
      <c r="I765" s="17">
        <f t="shared" ref="I765:Q766" si="411">+I766</f>
        <v>3086.39</v>
      </c>
      <c r="J765" s="17">
        <f t="shared" si="411"/>
        <v>3086.39</v>
      </c>
      <c r="K765" s="17">
        <f t="shared" si="411"/>
        <v>0</v>
      </c>
      <c r="L765" s="17">
        <f t="shared" si="411"/>
        <v>1852.9</v>
      </c>
      <c r="M765" s="17">
        <f t="shared" si="411"/>
        <v>1852.9</v>
      </c>
      <c r="N765" s="17">
        <f t="shared" si="411"/>
        <v>0</v>
      </c>
      <c r="O765" s="17">
        <f t="shared" si="411"/>
        <v>1925.7</v>
      </c>
      <c r="P765" s="75">
        <f t="shared" si="411"/>
        <v>1925.7</v>
      </c>
      <c r="Q765" s="75">
        <f t="shared" si="411"/>
        <v>0</v>
      </c>
    </row>
    <row r="766" spans="1:17" ht="40.75" x14ac:dyDescent="0.25">
      <c r="A766" s="80" t="s">
        <v>33</v>
      </c>
      <c r="B766" s="26">
        <v>701</v>
      </c>
      <c r="C766" s="27" t="s">
        <v>63</v>
      </c>
      <c r="D766" s="27" t="s">
        <v>141</v>
      </c>
      <c r="E766" s="29" t="s">
        <v>586</v>
      </c>
      <c r="F766" s="65">
        <v>100</v>
      </c>
      <c r="G766" s="27"/>
      <c r="H766" s="27"/>
      <c r="I766" s="31">
        <f t="shared" si="411"/>
        <v>3086.39</v>
      </c>
      <c r="J766" s="31">
        <f t="shared" si="411"/>
        <v>3086.39</v>
      </c>
      <c r="K766" s="31">
        <f t="shared" si="411"/>
        <v>0</v>
      </c>
      <c r="L766" s="31">
        <f t="shared" si="411"/>
        <v>1852.9</v>
      </c>
      <c r="M766" s="31">
        <f t="shared" si="411"/>
        <v>1852.9</v>
      </c>
      <c r="N766" s="31">
        <f t="shared" si="411"/>
        <v>0</v>
      </c>
      <c r="O766" s="31">
        <f t="shared" si="411"/>
        <v>1925.7</v>
      </c>
      <c r="P766" s="29">
        <f t="shared" si="411"/>
        <v>1925.7</v>
      </c>
      <c r="Q766" s="29">
        <f t="shared" si="411"/>
        <v>0</v>
      </c>
    </row>
    <row r="767" spans="1:17" ht="13.6" x14ac:dyDescent="0.25">
      <c r="A767" s="36" t="s">
        <v>34</v>
      </c>
      <c r="B767" s="26">
        <v>701</v>
      </c>
      <c r="C767" s="27" t="s">
        <v>63</v>
      </c>
      <c r="D767" s="27" t="s">
        <v>141</v>
      </c>
      <c r="E767" s="29" t="s">
        <v>586</v>
      </c>
      <c r="F767" s="65">
        <v>120</v>
      </c>
      <c r="G767" s="27" t="s">
        <v>63</v>
      </c>
      <c r="H767" s="27" t="s">
        <v>141</v>
      </c>
      <c r="I767" s="31">
        <f>+J767+K767</f>
        <v>3086.39</v>
      </c>
      <c r="J767" s="31">
        <v>3086.39</v>
      </c>
      <c r="K767" s="31"/>
      <c r="L767" s="31">
        <f>+M767+N767</f>
        <v>1852.9</v>
      </c>
      <c r="M767" s="31">
        <v>1852.9</v>
      </c>
      <c r="N767" s="31"/>
      <c r="O767" s="31">
        <f>+P767+Q767</f>
        <v>1925.7</v>
      </c>
      <c r="P767" s="32">
        <v>1925.7</v>
      </c>
      <c r="Q767" s="29"/>
    </row>
    <row r="768" spans="1:17" ht="15.65" x14ac:dyDescent="0.2">
      <c r="A768" s="145" t="s">
        <v>587</v>
      </c>
      <c r="B768" s="61">
        <v>700</v>
      </c>
      <c r="C768" s="46" t="s">
        <v>112</v>
      </c>
      <c r="D768" s="46" t="s">
        <v>141</v>
      </c>
      <c r="E768" s="75" t="s">
        <v>588</v>
      </c>
      <c r="F768" s="76"/>
      <c r="G768" s="46"/>
      <c r="H768" s="46"/>
      <c r="I768" s="17">
        <f t="shared" ref="I768:Q769" si="412">+I769</f>
        <v>150</v>
      </c>
      <c r="J768" s="17">
        <f t="shared" si="412"/>
        <v>150</v>
      </c>
      <c r="K768" s="17">
        <f t="shared" si="412"/>
        <v>0</v>
      </c>
      <c r="L768" s="17">
        <f t="shared" si="412"/>
        <v>0</v>
      </c>
      <c r="M768" s="17">
        <f t="shared" si="412"/>
        <v>0</v>
      </c>
      <c r="N768" s="17">
        <f t="shared" si="412"/>
        <v>0</v>
      </c>
      <c r="O768" s="17">
        <f t="shared" si="412"/>
        <v>0</v>
      </c>
      <c r="P768" s="77">
        <f t="shared" si="412"/>
        <v>0</v>
      </c>
      <c r="Q768" s="77">
        <f t="shared" si="412"/>
        <v>0</v>
      </c>
    </row>
    <row r="769" spans="1:17" ht="13.6" x14ac:dyDescent="0.25">
      <c r="A769" s="36" t="s">
        <v>25</v>
      </c>
      <c r="B769" s="26">
        <v>700</v>
      </c>
      <c r="C769" s="27" t="s">
        <v>112</v>
      </c>
      <c r="D769" s="27" t="s">
        <v>141</v>
      </c>
      <c r="E769" s="29" t="s">
        <v>588</v>
      </c>
      <c r="F769" s="55" t="s">
        <v>26</v>
      </c>
      <c r="G769" s="27"/>
      <c r="H769" s="27"/>
      <c r="I769" s="31">
        <f t="shared" si="412"/>
        <v>150</v>
      </c>
      <c r="J769" s="31">
        <f t="shared" si="412"/>
        <v>150</v>
      </c>
      <c r="K769" s="31">
        <f t="shared" si="412"/>
        <v>0</v>
      </c>
      <c r="L769" s="31">
        <f t="shared" si="412"/>
        <v>0</v>
      </c>
      <c r="M769" s="31">
        <f t="shared" si="412"/>
        <v>0</v>
      </c>
      <c r="N769" s="31">
        <f t="shared" si="412"/>
        <v>0</v>
      </c>
      <c r="O769" s="31">
        <f t="shared" si="412"/>
        <v>0</v>
      </c>
      <c r="P769" s="29">
        <f t="shared" si="412"/>
        <v>0</v>
      </c>
      <c r="Q769" s="29">
        <f t="shared" si="412"/>
        <v>0</v>
      </c>
    </row>
    <row r="770" spans="1:17" ht="13.6" x14ac:dyDescent="0.25">
      <c r="A770" s="25" t="s">
        <v>45</v>
      </c>
      <c r="B770" s="26">
        <v>700</v>
      </c>
      <c r="C770" s="27" t="s">
        <v>112</v>
      </c>
      <c r="D770" s="27" t="s">
        <v>141</v>
      </c>
      <c r="E770" s="29" t="s">
        <v>588</v>
      </c>
      <c r="F770" s="55" t="s">
        <v>28</v>
      </c>
      <c r="G770" s="27" t="s">
        <v>112</v>
      </c>
      <c r="H770" s="27" t="s">
        <v>141</v>
      </c>
      <c r="I770" s="31">
        <f>+J770+K770</f>
        <v>150</v>
      </c>
      <c r="J770" s="31">
        <v>150</v>
      </c>
      <c r="K770" s="31"/>
      <c r="L770" s="31">
        <f>+M770+N770</f>
        <v>0</v>
      </c>
      <c r="M770" s="31"/>
      <c r="N770" s="31"/>
      <c r="O770" s="31">
        <f>+P770+Q770</f>
        <v>0</v>
      </c>
      <c r="P770" s="29"/>
      <c r="Q770" s="29"/>
    </row>
    <row r="771" spans="1:17" x14ac:dyDescent="0.2">
      <c r="A771" s="74" t="s">
        <v>589</v>
      </c>
      <c r="B771" s="45" t="s">
        <v>38</v>
      </c>
      <c r="C771" s="46" t="s">
        <v>13</v>
      </c>
      <c r="D771" s="46" t="s">
        <v>112</v>
      </c>
      <c r="E771" s="47" t="s">
        <v>254</v>
      </c>
      <c r="F771" s="144"/>
      <c r="G771" s="46"/>
      <c r="H771" s="46"/>
      <c r="I771" s="17">
        <f>+I787+I800</f>
        <v>4036.7</v>
      </c>
      <c r="J771" s="17">
        <f t="shared" ref="J771:Q771" si="413">+J787+J800</f>
        <v>4036.7</v>
      </c>
      <c r="K771" s="17">
        <f t="shared" si="413"/>
        <v>0</v>
      </c>
      <c r="L771" s="17">
        <f t="shared" si="413"/>
        <v>2247.1999999999998</v>
      </c>
      <c r="M771" s="17">
        <f t="shared" si="413"/>
        <v>2247.1999999999998</v>
      </c>
      <c r="N771" s="17">
        <f t="shared" si="413"/>
        <v>0</v>
      </c>
      <c r="O771" s="17">
        <f t="shared" si="413"/>
        <v>2247.1999999999998</v>
      </c>
      <c r="P771" s="17">
        <f t="shared" si="413"/>
        <v>2247.1999999999998</v>
      </c>
      <c r="Q771" s="17">
        <f t="shared" si="413"/>
        <v>0</v>
      </c>
    </row>
    <row r="772" spans="1:17" ht="25.85" hidden="1" x14ac:dyDescent="0.2">
      <c r="A772" s="49" t="s">
        <v>590</v>
      </c>
      <c r="B772" s="4">
        <v>700</v>
      </c>
      <c r="C772" s="19" t="s">
        <v>102</v>
      </c>
      <c r="D772" s="19" t="s">
        <v>181</v>
      </c>
      <c r="E772" s="64" t="s">
        <v>591</v>
      </c>
      <c r="F772" s="71"/>
      <c r="G772" s="19"/>
      <c r="H772" s="19"/>
      <c r="I772" s="23">
        <f t="shared" ref="I772:Q772" si="414">+I773+I775</f>
        <v>0</v>
      </c>
      <c r="J772" s="23">
        <f t="shared" si="414"/>
        <v>0</v>
      </c>
      <c r="K772" s="23">
        <f t="shared" si="414"/>
        <v>0</v>
      </c>
      <c r="L772" s="23">
        <f t="shared" si="414"/>
        <v>0</v>
      </c>
      <c r="M772" s="23">
        <f t="shared" si="414"/>
        <v>0</v>
      </c>
      <c r="N772" s="23">
        <f t="shared" si="414"/>
        <v>0</v>
      </c>
      <c r="O772" s="23">
        <f t="shared" si="414"/>
        <v>0</v>
      </c>
      <c r="P772" s="24">
        <f t="shared" si="414"/>
        <v>0</v>
      </c>
      <c r="Q772" s="24">
        <f t="shared" si="414"/>
        <v>0</v>
      </c>
    </row>
    <row r="773" spans="1:17" ht="13.6" hidden="1" x14ac:dyDescent="0.25">
      <c r="A773" s="25" t="s">
        <v>25</v>
      </c>
      <c r="B773" s="26">
        <v>700</v>
      </c>
      <c r="C773" s="27" t="s">
        <v>102</v>
      </c>
      <c r="D773" s="27" t="s">
        <v>181</v>
      </c>
      <c r="E773" s="73" t="s">
        <v>591</v>
      </c>
      <c r="F773" s="65">
        <v>200</v>
      </c>
      <c r="G773" s="27"/>
      <c r="H773" s="27"/>
      <c r="I773" s="31">
        <f t="shared" ref="I773:Q773" si="415">+I774</f>
        <v>0</v>
      </c>
      <c r="J773" s="31">
        <f t="shared" si="415"/>
        <v>0</v>
      </c>
      <c r="K773" s="31">
        <f t="shared" si="415"/>
        <v>0</v>
      </c>
      <c r="L773" s="31">
        <f t="shared" si="415"/>
        <v>0</v>
      </c>
      <c r="M773" s="31">
        <f t="shared" si="415"/>
        <v>0</v>
      </c>
      <c r="N773" s="31">
        <f t="shared" si="415"/>
        <v>0</v>
      </c>
      <c r="O773" s="31">
        <f t="shared" si="415"/>
        <v>0</v>
      </c>
      <c r="P773" s="29">
        <f t="shared" si="415"/>
        <v>0</v>
      </c>
      <c r="Q773" s="29">
        <f t="shared" si="415"/>
        <v>0</v>
      </c>
    </row>
    <row r="774" spans="1:17" ht="13.6" hidden="1" x14ac:dyDescent="0.25">
      <c r="A774" s="25" t="s">
        <v>45</v>
      </c>
      <c r="B774" s="26">
        <v>700</v>
      </c>
      <c r="C774" s="27" t="s">
        <v>102</v>
      </c>
      <c r="D774" s="27" t="s">
        <v>181</v>
      </c>
      <c r="E774" s="73" t="s">
        <v>591</v>
      </c>
      <c r="F774" s="65">
        <v>240</v>
      </c>
      <c r="G774" s="27"/>
      <c r="H774" s="27"/>
      <c r="I774" s="31">
        <f>+J774+K774</f>
        <v>0</v>
      </c>
      <c r="J774" s="31"/>
      <c r="K774" s="31"/>
      <c r="L774" s="31">
        <f>+M774+N774</f>
        <v>0</v>
      </c>
      <c r="M774" s="31"/>
      <c r="N774" s="31"/>
      <c r="O774" s="31">
        <f>+P774+Q774</f>
        <v>0</v>
      </c>
      <c r="P774" s="29"/>
      <c r="Q774" s="29"/>
    </row>
    <row r="775" spans="1:17" ht="27.2" hidden="1" x14ac:dyDescent="0.25">
      <c r="A775" s="36" t="s">
        <v>81</v>
      </c>
      <c r="B775" s="26">
        <v>700</v>
      </c>
      <c r="C775" s="27" t="s">
        <v>102</v>
      </c>
      <c r="D775" s="27" t="s">
        <v>181</v>
      </c>
      <c r="E775" s="73" t="s">
        <v>591</v>
      </c>
      <c r="F775" s="65">
        <v>600</v>
      </c>
      <c r="G775" s="27"/>
      <c r="H775" s="27"/>
      <c r="I775" s="31">
        <f t="shared" ref="I775:Q775" si="416">+I776</f>
        <v>0</v>
      </c>
      <c r="J775" s="31">
        <f t="shared" si="416"/>
        <v>0</v>
      </c>
      <c r="K775" s="31">
        <f t="shared" si="416"/>
        <v>0</v>
      </c>
      <c r="L775" s="31">
        <f t="shared" si="416"/>
        <v>0</v>
      </c>
      <c r="M775" s="31">
        <f t="shared" si="416"/>
        <v>0</v>
      </c>
      <c r="N775" s="31">
        <f t="shared" si="416"/>
        <v>0</v>
      </c>
      <c r="O775" s="31">
        <f t="shared" si="416"/>
        <v>0</v>
      </c>
      <c r="P775" s="32">
        <f t="shared" si="416"/>
        <v>0</v>
      </c>
      <c r="Q775" s="32">
        <f t="shared" si="416"/>
        <v>0</v>
      </c>
    </row>
    <row r="776" spans="1:17" ht="13.6" hidden="1" x14ac:dyDescent="0.25">
      <c r="A776" s="80" t="s">
        <v>82</v>
      </c>
      <c r="B776" s="26">
        <v>700</v>
      </c>
      <c r="C776" s="27" t="s">
        <v>102</v>
      </c>
      <c r="D776" s="27" t="s">
        <v>181</v>
      </c>
      <c r="E776" s="73" t="s">
        <v>591</v>
      </c>
      <c r="F776" s="65">
        <v>610</v>
      </c>
      <c r="G776" s="27"/>
      <c r="H776" s="27"/>
      <c r="I776" s="31">
        <f>+J776+K776</f>
        <v>0</v>
      </c>
      <c r="J776" s="31"/>
      <c r="K776" s="31"/>
      <c r="L776" s="31">
        <f>+M776+N776</f>
        <v>0</v>
      </c>
      <c r="M776" s="31"/>
      <c r="N776" s="31"/>
      <c r="O776" s="31">
        <f>+P776+Q776</f>
        <v>0</v>
      </c>
      <c r="P776" s="29"/>
      <c r="Q776" s="29"/>
    </row>
    <row r="777" spans="1:17" ht="38.75" hidden="1" x14ac:dyDescent="0.25">
      <c r="A777" s="18" t="s">
        <v>474</v>
      </c>
      <c r="B777" s="4">
        <v>700</v>
      </c>
      <c r="C777" s="19" t="s">
        <v>102</v>
      </c>
      <c r="D777" s="19" t="s">
        <v>181</v>
      </c>
      <c r="E777" s="64" t="s">
        <v>475</v>
      </c>
      <c r="F777" s="65"/>
      <c r="G777" s="19"/>
      <c r="H777" s="19"/>
      <c r="I777" s="23">
        <f t="shared" ref="I777:Q777" si="417">+I778+I781+I784</f>
        <v>0</v>
      </c>
      <c r="J777" s="23">
        <f t="shared" si="417"/>
        <v>0</v>
      </c>
      <c r="K777" s="23">
        <f t="shared" si="417"/>
        <v>0</v>
      </c>
      <c r="L777" s="23">
        <f t="shared" si="417"/>
        <v>0</v>
      </c>
      <c r="M777" s="23">
        <f t="shared" si="417"/>
        <v>0</v>
      </c>
      <c r="N777" s="23">
        <f t="shared" si="417"/>
        <v>0</v>
      </c>
      <c r="O777" s="23">
        <f t="shared" si="417"/>
        <v>0</v>
      </c>
      <c r="P777" s="24">
        <f t="shared" si="417"/>
        <v>0</v>
      </c>
      <c r="Q777" s="24">
        <f t="shared" si="417"/>
        <v>0</v>
      </c>
    </row>
    <row r="778" spans="1:17" ht="25.85" hidden="1" x14ac:dyDescent="0.25">
      <c r="A778" s="18" t="s">
        <v>476</v>
      </c>
      <c r="B778" s="4">
        <v>700</v>
      </c>
      <c r="C778" s="19" t="s">
        <v>102</v>
      </c>
      <c r="D778" s="19" t="s">
        <v>181</v>
      </c>
      <c r="E778" s="64" t="s">
        <v>477</v>
      </c>
      <c r="F778" s="65"/>
      <c r="G778" s="19"/>
      <c r="H778" s="19"/>
      <c r="I778" s="23">
        <f t="shared" ref="I778:Q779" si="418">+I779</f>
        <v>0</v>
      </c>
      <c r="J778" s="23">
        <f t="shared" si="418"/>
        <v>0</v>
      </c>
      <c r="K778" s="23">
        <f t="shared" si="418"/>
        <v>0</v>
      </c>
      <c r="L778" s="23">
        <f t="shared" si="418"/>
        <v>0</v>
      </c>
      <c r="M778" s="23">
        <f t="shared" si="418"/>
        <v>0</v>
      </c>
      <c r="N778" s="23">
        <f t="shared" si="418"/>
        <v>0</v>
      </c>
      <c r="O778" s="23">
        <f t="shared" si="418"/>
        <v>0</v>
      </c>
      <c r="P778" s="21">
        <f t="shared" si="418"/>
        <v>0</v>
      </c>
      <c r="Q778" s="21">
        <f t="shared" si="418"/>
        <v>0</v>
      </c>
    </row>
    <row r="779" spans="1:17" ht="13.6" hidden="1" x14ac:dyDescent="0.25">
      <c r="A779" s="25" t="s">
        <v>25</v>
      </c>
      <c r="B779" s="26">
        <v>700</v>
      </c>
      <c r="C779" s="27" t="s">
        <v>102</v>
      </c>
      <c r="D779" s="27" t="s">
        <v>181</v>
      </c>
      <c r="E779" s="73" t="s">
        <v>477</v>
      </c>
      <c r="F779" s="65">
        <v>200</v>
      </c>
      <c r="G779" s="27"/>
      <c r="H779" s="27"/>
      <c r="I779" s="31">
        <f t="shared" si="418"/>
        <v>0</v>
      </c>
      <c r="J779" s="31">
        <f t="shared" si="418"/>
        <v>0</v>
      </c>
      <c r="K779" s="31">
        <f t="shared" si="418"/>
        <v>0</v>
      </c>
      <c r="L779" s="31">
        <f t="shared" si="418"/>
        <v>0</v>
      </c>
      <c r="M779" s="31">
        <f t="shared" si="418"/>
        <v>0</v>
      </c>
      <c r="N779" s="31">
        <f t="shared" si="418"/>
        <v>0</v>
      </c>
      <c r="O779" s="31">
        <f t="shared" si="418"/>
        <v>0</v>
      </c>
      <c r="P779" s="29">
        <f t="shared" si="418"/>
        <v>0</v>
      </c>
      <c r="Q779" s="29">
        <f t="shared" si="418"/>
        <v>0</v>
      </c>
    </row>
    <row r="780" spans="1:17" ht="13.6" hidden="1" x14ac:dyDescent="0.25">
      <c r="A780" s="25" t="s">
        <v>45</v>
      </c>
      <c r="B780" s="26">
        <v>700</v>
      </c>
      <c r="C780" s="27" t="s">
        <v>102</v>
      </c>
      <c r="D780" s="27" t="s">
        <v>181</v>
      </c>
      <c r="E780" s="73" t="s">
        <v>477</v>
      </c>
      <c r="F780" s="65">
        <v>240</v>
      </c>
      <c r="G780" s="27"/>
      <c r="H780" s="27"/>
      <c r="I780" s="31">
        <f>+J780+K780</f>
        <v>0</v>
      </c>
      <c r="J780" s="31"/>
      <c r="K780" s="31"/>
      <c r="L780" s="31">
        <f>+M780+N780</f>
        <v>0</v>
      </c>
      <c r="M780" s="31"/>
      <c r="N780" s="31"/>
      <c r="O780" s="31">
        <f>+P780+Q780</f>
        <v>0</v>
      </c>
      <c r="P780" s="29"/>
      <c r="Q780" s="29"/>
    </row>
    <row r="781" spans="1:17" ht="13.6" hidden="1" x14ac:dyDescent="0.25">
      <c r="A781" s="18" t="s">
        <v>478</v>
      </c>
      <c r="B781" s="4">
        <v>700</v>
      </c>
      <c r="C781" s="19" t="s">
        <v>102</v>
      </c>
      <c r="D781" s="19" t="s">
        <v>181</v>
      </c>
      <c r="E781" s="64" t="s">
        <v>479</v>
      </c>
      <c r="F781" s="65"/>
      <c r="G781" s="19"/>
      <c r="H781" s="19"/>
      <c r="I781" s="23">
        <f t="shared" ref="I781:Q782" si="419">+I782</f>
        <v>0</v>
      </c>
      <c r="J781" s="23">
        <f t="shared" si="419"/>
        <v>0</v>
      </c>
      <c r="K781" s="23">
        <f t="shared" si="419"/>
        <v>0</v>
      </c>
      <c r="L781" s="23">
        <f t="shared" si="419"/>
        <v>0</v>
      </c>
      <c r="M781" s="23">
        <f t="shared" si="419"/>
        <v>0</v>
      </c>
      <c r="N781" s="23">
        <f t="shared" si="419"/>
        <v>0</v>
      </c>
      <c r="O781" s="23">
        <f t="shared" si="419"/>
        <v>0</v>
      </c>
      <c r="P781" s="21">
        <f t="shared" si="419"/>
        <v>0</v>
      </c>
      <c r="Q781" s="21">
        <f t="shared" si="419"/>
        <v>0</v>
      </c>
    </row>
    <row r="782" spans="1:17" ht="13.6" hidden="1" x14ac:dyDescent="0.25">
      <c r="A782" s="25" t="s">
        <v>25</v>
      </c>
      <c r="B782" s="26">
        <v>700</v>
      </c>
      <c r="C782" s="27" t="s">
        <v>102</v>
      </c>
      <c r="D782" s="27" t="s">
        <v>181</v>
      </c>
      <c r="E782" s="73" t="s">
        <v>479</v>
      </c>
      <c r="F782" s="65">
        <v>200</v>
      </c>
      <c r="G782" s="27"/>
      <c r="H782" s="27"/>
      <c r="I782" s="31">
        <f t="shared" si="419"/>
        <v>0</v>
      </c>
      <c r="J782" s="31">
        <f t="shared" si="419"/>
        <v>0</v>
      </c>
      <c r="K782" s="31">
        <f t="shared" si="419"/>
        <v>0</v>
      </c>
      <c r="L782" s="31">
        <f t="shared" si="419"/>
        <v>0</v>
      </c>
      <c r="M782" s="31">
        <f t="shared" si="419"/>
        <v>0</v>
      </c>
      <c r="N782" s="31">
        <f t="shared" si="419"/>
        <v>0</v>
      </c>
      <c r="O782" s="31">
        <f t="shared" si="419"/>
        <v>0</v>
      </c>
      <c r="P782" s="29">
        <f t="shared" si="419"/>
        <v>0</v>
      </c>
      <c r="Q782" s="29">
        <f t="shared" si="419"/>
        <v>0</v>
      </c>
    </row>
    <row r="783" spans="1:17" ht="13.6" hidden="1" x14ac:dyDescent="0.25">
      <c r="A783" s="25" t="s">
        <v>45</v>
      </c>
      <c r="B783" s="26">
        <v>700</v>
      </c>
      <c r="C783" s="27" t="s">
        <v>102</v>
      </c>
      <c r="D783" s="27" t="s">
        <v>181</v>
      </c>
      <c r="E783" s="73" t="s">
        <v>479</v>
      </c>
      <c r="F783" s="65">
        <v>240</v>
      </c>
      <c r="G783" s="27"/>
      <c r="H783" s="27"/>
      <c r="I783" s="31">
        <f>+J783+K783</f>
        <v>0</v>
      </c>
      <c r="J783" s="31"/>
      <c r="K783" s="31"/>
      <c r="L783" s="31">
        <f>+M783+N783</f>
        <v>0</v>
      </c>
      <c r="M783" s="31"/>
      <c r="N783" s="31"/>
      <c r="O783" s="31">
        <f>+P783+Q783</f>
        <v>0</v>
      </c>
      <c r="P783" s="29"/>
      <c r="Q783" s="29"/>
    </row>
    <row r="784" spans="1:17" ht="38.75" hidden="1" x14ac:dyDescent="0.2">
      <c r="A784" s="38" t="s">
        <v>214</v>
      </c>
      <c r="B784" s="4">
        <v>700</v>
      </c>
      <c r="C784" s="19" t="s">
        <v>102</v>
      </c>
      <c r="D784" s="19" t="s">
        <v>181</v>
      </c>
      <c r="E784" s="64" t="s">
        <v>592</v>
      </c>
      <c r="F784" s="71"/>
      <c r="G784" s="19"/>
      <c r="H784" s="19"/>
      <c r="I784" s="23">
        <f t="shared" ref="I784:Q785" si="420">+I785</f>
        <v>0</v>
      </c>
      <c r="J784" s="23">
        <f t="shared" si="420"/>
        <v>0</v>
      </c>
      <c r="K784" s="23">
        <f t="shared" si="420"/>
        <v>0</v>
      </c>
      <c r="L784" s="23">
        <f t="shared" si="420"/>
        <v>0</v>
      </c>
      <c r="M784" s="23">
        <f t="shared" si="420"/>
        <v>0</v>
      </c>
      <c r="N784" s="23">
        <f t="shared" si="420"/>
        <v>0</v>
      </c>
      <c r="O784" s="23">
        <f t="shared" si="420"/>
        <v>0</v>
      </c>
      <c r="P784" s="21">
        <f t="shared" si="420"/>
        <v>0</v>
      </c>
      <c r="Q784" s="21">
        <f t="shared" si="420"/>
        <v>0</v>
      </c>
    </row>
    <row r="785" spans="1:17" ht="13.6" hidden="1" x14ac:dyDescent="0.25">
      <c r="A785" s="25" t="s">
        <v>25</v>
      </c>
      <c r="B785" s="26">
        <v>700</v>
      </c>
      <c r="C785" s="27" t="s">
        <v>102</v>
      </c>
      <c r="D785" s="27" t="s">
        <v>181</v>
      </c>
      <c r="E785" s="73" t="s">
        <v>592</v>
      </c>
      <c r="F785" s="65">
        <v>200</v>
      </c>
      <c r="G785" s="27"/>
      <c r="H785" s="27"/>
      <c r="I785" s="31">
        <f t="shared" si="420"/>
        <v>0</v>
      </c>
      <c r="J785" s="31">
        <f t="shared" si="420"/>
        <v>0</v>
      </c>
      <c r="K785" s="31">
        <f t="shared" si="420"/>
        <v>0</v>
      </c>
      <c r="L785" s="31">
        <f t="shared" si="420"/>
        <v>0</v>
      </c>
      <c r="M785" s="31">
        <f t="shared" si="420"/>
        <v>0</v>
      </c>
      <c r="N785" s="31">
        <f t="shared" si="420"/>
        <v>0</v>
      </c>
      <c r="O785" s="31">
        <f t="shared" si="420"/>
        <v>0</v>
      </c>
      <c r="P785" s="29">
        <f t="shared" si="420"/>
        <v>0</v>
      </c>
      <c r="Q785" s="29">
        <f t="shared" si="420"/>
        <v>0</v>
      </c>
    </row>
    <row r="786" spans="1:17" ht="13.6" hidden="1" x14ac:dyDescent="0.25">
      <c r="A786" s="25" t="s">
        <v>45</v>
      </c>
      <c r="B786" s="26">
        <v>700</v>
      </c>
      <c r="C786" s="27" t="s">
        <v>102</v>
      </c>
      <c r="D786" s="27" t="s">
        <v>181</v>
      </c>
      <c r="E786" s="73" t="s">
        <v>592</v>
      </c>
      <c r="F786" s="65">
        <v>240</v>
      </c>
      <c r="G786" s="27"/>
      <c r="H786" s="27"/>
      <c r="I786" s="31">
        <f>+J786+K786</f>
        <v>0</v>
      </c>
      <c r="J786" s="31"/>
      <c r="K786" s="31"/>
      <c r="L786" s="31">
        <f>+M786+N786</f>
        <v>0</v>
      </c>
      <c r="M786" s="31"/>
      <c r="N786" s="31"/>
      <c r="O786" s="31">
        <f>+P786+Q786</f>
        <v>0</v>
      </c>
      <c r="P786" s="29"/>
      <c r="Q786" s="29"/>
    </row>
    <row r="787" spans="1:17" ht="13.6" x14ac:dyDescent="0.25">
      <c r="A787" s="25" t="s">
        <v>25</v>
      </c>
      <c r="B787" s="53" t="s">
        <v>38</v>
      </c>
      <c r="C787" s="27" t="s">
        <v>13</v>
      </c>
      <c r="D787" s="27" t="s">
        <v>112</v>
      </c>
      <c r="E787" s="54" t="s">
        <v>254</v>
      </c>
      <c r="F787" s="30" t="s">
        <v>26</v>
      </c>
      <c r="G787" s="27"/>
      <c r="H787" s="27"/>
      <c r="I787" s="31">
        <f>+I799</f>
        <v>3519.5</v>
      </c>
      <c r="J787" s="31">
        <f t="shared" ref="J787:Q787" si="421">+J799</f>
        <v>3519.5</v>
      </c>
      <c r="K787" s="31">
        <f t="shared" si="421"/>
        <v>0</v>
      </c>
      <c r="L787" s="31">
        <f t="shared" si="421"/>
        <v>1730</v>
      </c>
      <c r="M787" s="31">
        <f t="shared" si="421"/>
        <v>1730</v>
      </c>
      <c r="N787" s="31">
        <f t="shared" si="421"/>
        <v>0</v>
      </c>
      <c r="O787" s="31">
        <f t="shared" si="421"/>
        <v>1730</v>
      </c>
      <c r="P787" s="31">
        <f t="shared" si="421"/>
        <v>1730</v>
      </c>
      <c r="Q787" s="31">
        <f t="shared" si="421"/>
        <v>0</v>
      </c>
    </row>
    <row r="788" spans="1:17" hidden="1" x14ac:dyDescent="0.2">
      <c r="A788" s="99" t="s">
        <v>439</v>
      </c>
      <c r="B788" s="4">
        <v>700</v>
      </c>
      <c r="C788" s="19" t="s">
        <v>102</v>
      </c>
      <c r="D788" s="19" t="s">
        <v>181</v>
      </c>
      <c r="E788" s="4" t="s">
        <v>440</v>
      </c>
      <c r="F788" s="125"/>
      <c r="G788" s="19" t="s">
        <v>102</v>
      </c>
      <c r="H788" s="19" t="s">
        <v>181</v>
      </c>
      <c r="I788" s="23">
        <f t="shared" ref="I788:Q789" si="422">+I789</f>
        <v>0</v>
      </c>
      <c r="J788" s="23">
        <f t="shared" si="422"/>
        <v>0</v>
      </c>
      <c r="K788" s="23">
        <f t="shared" si="422"/>
        <v>0</v>
      </c>
      <c r="L788" s="23">
        <f t="shared" si="422"/>
        <v>0</v>
      </c>
      <c r="M788" s="23">
        <f t="shared" si="422"/>
        <v>0</v>
      </c>
      <c r="N788" s="23">
        <f t="shared" si="422"/>
        <v>0</v>
      </c>
      <c r="O788" s="23">
        <f t="shared" si="422"/>
        <v>0</v>
      </c>
      <c r="P788" s="24">
        <f t="shared" si="422"/>
        <v>0</v>
      </c>
      <c r="Q788" s="24">
        <f t="shared" si="422"/>
        <v>0</v>
      </c>
    </row>
    <row r="789" spans="1:17" ht="13.6" hidden="1" x14ac:dyDescent="0.25">
      <c r="A789" s="106" t="s">
        <v>287</v>
      </c>
      <c r="B789" s="26">
        <v>700</v>
      </c>
      <c r="C789" s="27" t="s">
        <v>102</v>
      </c>
      <c r="D789" s="27" t="s">
        <v>181</v>
      </c>
      <c r="E789" s="26" t="s">
        <v>440</v>
      </c>
      <c r="F789" s="126">
        <v>400</v>
      </c>
      <c r="G789" s="27" t="s">
        <v>102</v>
      </c>
      <c r="H789" s="27" t="s">
        <v>181</v>
      </c>
      <c r="I789" s="31">
        <f t="shared" si="422"/>
        <v>0</v>
      </c>
      <c r="J789" s="31">
        <f t="shared" si="422"/>
        <v>0</v>
      </c>
      <c r="K789" s="31">
        <f t="shared" si="422"/>
        <v>0</v>
      </c>
      <c r="L789" s="31">
        <f t="shared" si="422"/>
        <v>0</v>
      </c>
      <c r="M789" s="31">
        <f t="shared" si="422"/>
        <v>0</v>
      </c>
      <c r="N789" s="31">
        <f t="shared" si="422"/>
        <v>0</v>
      </c>
      <c r="O789" s="31">
        <f t="shared" si="422"/>
        <v>0</v>
      </c>
      <c r="P789" s="32">
        <f t="shared" si="422"/>
        <v>0</v>
      </c>
      <c r="Q789" s="32">
        <f t="shared" si="422"/>
        <v>0</v>
      </c>
    </row>
    <row r="790" spans="1:17" ht="13.6" hidden="1" x14ac:dyDescent="0.25">
      <c r="A790" s="107" t="s">
        <v>289</v>
      </c>
      <c r="B790" s="26">
        <v>700</v>
      </c>
      <c r="C790" s="27" t="s">
        <v>102</v>
      </c>
      <c r="D790" s="27" t="s">
        <v>181</v>
      </c>
      <c r="E790" s="26" t="s">
        <v>440</v>
      </c>
      <c r="F790" s="126">
        <v>410</v>
      </c>
      <c r="G790" s="27" t="s">
        <v>102</v>
      </c>
      <c r="H790" s="27" t="s">
        <v>181</v>
      </c>
      <c r="I790" s="31">
        <f>+J790+K790</f>
        <v>0</v>
      </c>
      <c r="J790" s="31"/>
      <c r="K790" s="31"/>
      <c r="L790" s="31">
        <f>+M790+N790</f>
        <v>0</v>
      </c>
      <c r="M790" s="31"/>
      <c r="N790" s="31"/>
      <c r="O790" s="31">
        <f>+P790+Q790</f>
        <v>0</v>
      </c>
      <c r="P790" s="32"/>
      <c r="Q790" s="32"/>
    </row>
    <row r="791" spans="1:17" ht="51.65" hidden="1" x14ac:dyDescent="0.2">
      <c r="A791" s="49" t="s">
        <v>593</v>
      </c>
      <c r="B791" s="4">
        <v>700</v>
      </c>
      <c r="C791" s="19" t="s">
        <v>102</v>
      </c>
      <c r="D791" s="19" t="s">
        <v>181</v>
      </c>
      <c r="E791" s="50" t="s">
        <v>594</v>
      </c>
      <c r="F791" s="40"/>
      <c r="G791" s="19" t="s">
        <v>102</v>
      </c>
      <c r="H791" s="19" t="s">
        <v>181</v>
      </c>
      <c r="I791" s="23">
        <f t="shared" ref="I791:Q791" si="423">+I792+I794</f>
        <v>0</v>
      </c>
      <c r="J791" s="23">
        <f t="shared" si="423"/>
        <v>0</v>
      </c>
      <c r="K791" s="23">
        <f t="shared" si="423"/>
        <v>0</v>
      </c>
      <c r="L791" s="23">
        <f t="shared" si="423"/>
        <v>0</v>
      </c>
      <c r="M791" s="23">
        <f t="shared" si="423"/>
        <v>0</v>
      </c>
      <c r="N791" s="23">
        <f t="shared" si="423"/>
        <v>0</v>
      </c>
      <c r="O791" s="23">
        <f t="shared" si="423"/>
        <v>0</v>
      </c>
      <c r="P791" s="24">
        <f t="shared" si="423"/>
        <v>0</v>
      </c>
      <c r="Q791" s="24">
        <f t="shared" si="423"/>
        <v>0</v>
      </c>
    </row>
    <row r="792" spans="1:17" ht="13.6" hidden="1" x14ac:dyDescent="0.25">
      <c r="A792" s="25" t="s">
        <v>25</v>
      </c>
      <c r="B792" s="26">
        <v>700</v>
      </c>
      <c r="C792" s="27" t="s">
        <v>102</v>
      </c>
      <c r="D792" s="27" t="s">
        <v>181</v>
      </c>
      <c r="E792" s="53" t="s">
        <v>594</v>
      </c>
      <c r="F792" s="65">
        <v>200</v>
      </c>
      <c r="G792" s="27" t="s">
        <v>102</v>
      </c>
      <c r="H792" s="27" t="s">
        <v>181</v>
      </c>
      <c r="I792" s="31">
        <f t="shared" ref="I792:Q792" si="424">+I793</f>
        <v>0</v>
      </c>
      <c r="J792" s="31">
        <f t="shared" si="424"/>
        <v>0</v>
      </c>
      <c r="K792" s="31">
        <f t="shared" si="424"/>
        <v>0</v>
      </c>
      <c r="L792" s="31">
        <f t="shared" si="424"/>
        <v>0</v>
      </c>
      <c r="M792" s="31">
        <f t="shared" si="424"/>
        <v>0</v>
      </c>
      <c r="N792" s="31">
        <f t="shared" si="424"/>
        <v>0</v>
      </c>
      <c r="O792" s="31">
        <f t="shared" si="424"/>
        <v>0</v>
      </c>
      <c r="P792" s="32">
        <f t="shared" si="424"/>
        <v>0</v>
      </c>
      <c r="Q792" s="32">
        <f t="shared" si="424"/>
        <v>0</v>
      </c>
    </row>
    <row r="793" spans="1:17" ht="13.6" hidden="1" x14ac:dyDescent="0.25">
      <c r="A793" s="25" t="s">
        <v>45</v>
      </c>
      <c r="B793" s="26">
        <v>700</v>
      </c>
      <c r="C793" s="27" t="s">
        <v>102</v>
      </c>
      <c r="D793" s="27" t="s">
        <v>181</v>
      </c>
      <c r="E793" s="53" t="s">
        <v>594</v>
      </c>
      <c r="F793" s="65">
        <v>240</v>
      </c>
      <c r="G793" s="27" t="s">
        <v>102</v>
      </c>
      <c r="H793" s="27" t="s">
        <v>181</v>
      </c>
      <c r="I793" s="31">
        <f>+J793+K793</f>
        <v>0</v>
      </c>
      <c r="J793" s="31"/>
      <c r="K793" s="31"/>
      <c r="L793" s="31">
        <f>+M793+N793</f>
        <v>0</v>
      </c>
      <c r="M793" s="31"/>
      <c r="N793" s="31"/>
      <c r="O793" s="31">
        <f>+P793+Q793</f>
        <v>0</v>
      </c>
      <c r="P793" s="29"/>
      <c r="Q793" s="32"/>
    </row>
    <row r="794" spans="1:17" ht="27.2" hidden="1" x14ac:dyDescent="0.25">
      <c r="A794" s="36" t="s">
        <v>81</v>
      </c>
      <c r="B794" s="26">
        <v>700</v>
      </c>
      <c r="C794" s="27" t="s">
        <v>102</v>
      </c>
      <c r="D794" s="27" t="s">
        <v>181</v>
      </c>
      <c r="E794" s="53" t="s">
        <v>594</v>
      </c>
      <c r="F794" s="126">
        <v>600</v>
      </c>
      <c r="G794" s="27" t="s">
        <v>102</v>
      </c>
      <c r="H794" s="27" t="s">
        <v>181</v>
      </c>
      <c r="I794" s="31">
        <f t="shared" ref="I794:Q794" si="425">+I795</f>
        <v>0</v>
      </c>
      <c r="J794" s="31">
        <f t="shared" si="425"/>
        <v>0</v>
      </c>
      <c r="K794" s="31">
        <f t="shared" si="425"/>
        <v>0</v>
      </c>
      <c r="L794" s="31">
        <f t="shared" si="425"/>
        <v>0</v>
      </c>
      <c r="M794" s="31">
        <f t="shared" si="425"/>
        <v>0</v>
      </c>
      <c r="N794" s="31">
        <f t="shared" si="425"/>
        <v>0</v>
      </c>
      <c r="O794" s="31">
        <f t="shared" si="425"/>
        <v>0</v>
      </c>
      <c r="P794" s="32">
        <f t="shared" si="425"/>
        <v>0</v>
      </c>
      <c r="Q794" s="32">
        <f t="shared" si="425"/>
        <v>0</v>
      </c>
    </row>
    <row r="795" spans="1:17" ht="13.6" hidden="1" x14ac:dyDescent="0.25">
      <c r="A795" s="80" t="s">
        <v>82</v>
      </c>
      <c r="B795" s="26">
        <v>700</v>
      </c>
      <c r="C795" s="27" t="s">
        <v>102</v>
      </c>
      <c r="D795" s="27" t="s">
        <v>181</v>
      </c>
      <c r="E795" s="53" t="s">
        <v>594</v>
      </c>
      <c r="F795" s="126">
        <v>610</v>
      </c>
      <c r="G795" s="27" t="s">
        <v>102</v>
      </c>
      <c r="H795" s="27" t="s">
        <v>181</v>
      </c>
      <c r="I795" s="31">
        <f>+J795+K795</f>
        <v>0</v>
      </c>
      <c r="J795" s="31"/>
      <c r="K795" s="31"/>
      <c r="L795" s="31">
        <f>+M795+N795</f>
        <v>0</v>
      </c>
      <c r="M795" s="31"/>
      <c r="N795" s="31"/>
      <c r="O795" s="31">
        <f>+P795+Q795</f>
        <v>0</v>
      </c>
      <c r="P795" s="29"/>
      <c r="Q795" s="32"/>
    </row>
    <row r="796" spans="1:17" ht="25.85" hidden="1" x14ac:dyDescent="0.2">
      <c r="A796" s="139" t="s">
        <v>595</v>
      </c>
      <c r="B796" s="4">
        <v>700</v>
      </c>
      <c r="C796" s="19" t="s">
        <v>102</v>
      </c>
      <c r="D796" s="19" t="s">
        <v>181</v>
      </c>
      <c r="E796" s="4" t="s">
        <v>596</v>
      </c>
      <c r="F796" s="125"/>
      <c r="G796" s="19" t="s">
        <v>102</v>
      </c>
      <c r="H796" s="19" t="s">
        <v>181</v>
      </c>
      <c r="I796" s="23">
        <f t="shared" ref="I796:Q797" si="426">+I797</f>
        <v>0</v>
      </c>
      <c r="J796" s="23">
        <f t="shared" si="426"/>
        <v>0</v>
      </c>
      <c r="K796" s="23">
        <f t="shared" si="426"/>
        <v>0</v>
      </c>
      <c r="L796" s="23">
        <f t="shared" si="426"/>
        <v>0</v>
      </c>
      <c r="M796" s="23">
        <f t="shared" si="426"/>
        <v>0</v>
      </c>
      <c r="N796" s="23">
        <f t="shared" si="426"/>
        <v>0</v>
      </c>
      <c r="O796" s="23">
        <f t="shared" si="426"/>
        <v>0</v>
      </c>
      <c r="P796" s="24">
        <f t="shared" si="426"/>
        <v>0</v>
      </c>
      <c r="Q796" s="24">
        <f t="shared" si="426"/>
        <v>0</v>
      </c>
    </row>
    <row r="797" spans="1:17" ht="27.2" hidden="1" x14ac:dyDescent="0.25">
      <c r="A797" s="36" t="s">
        <v>81</v>
      </c>
      <c r="B797" s="26">
        <v>700</v>
      </c>
      <c r="C797" s="27" t="s">
        <v>102</v>
      </c>
      <c r="D797" s="27" t="s">
        <v>181</v>
      </c>
      <c r="E797" s="26" t="s">
        <v>596</v>
      </c>
      <c r="F797" s="126">
        <v>600</v>
      </c>
      <c r="G797" s="27" t="s">
        <v>102</v>
      </c>
      <c r="H797" s="27" t="s">
        <v>181</v>
      </c>
      <c r="I797" s="31">
        <f t="shared" si="426"/>
        <v>0</v>
      </c>
      <c r="J797" s="31">
        <f t="shared" si="426"/>
        <v>0</v>
      </c>
      <c r="K797" s="31">
        <f t="shared" si="426"/>
        <v>0</v>
      </c>
      <c r="L797" s="31">
        <f t="shared" si="426"/>
        <v>0</v>
      </c>
      <c r="M797" s="31">
        <f t="shared" si="426"/>
        <v>0</v>
      </c>
      <c r="N797" s="31">
        <f t="shared" si="426"/>
        <v>0</v>
      </c>
      <c r="O797" s="31">
        <f t="shared" si="426"/>
        <v>0</v>
      </c>
      <c r="P797" s="32">
        <f t="shared" si="426"/>
        <v>0</v>
      </c>
      <c r="Q797" s="32">
        <f t="shared" si="426"/>
        <v>0</v>
      </c>
    </row>
    <row r="798" spans="1:17" ht="13.6" hidden="1" x14ac:dyDescent="0.25">
      <c r="A798" s="80" t="s">
        <v>82</v>
      </c>
      <c r="B798" s="26">
        <v>700</v>
      </c>
      <c r="C798" s="27" t="s">
        <v>102</v>
      </c>
      <c r="D798" s="27" t="s">
        <v>181</v>
      </c>
      <c r="E798" s="26" t="s">
        <v>596</v>
      </c>
      <c r="F798" s="126">
        <v>610</v>
      </c>
      <c r="G798" s="27" t="s">
        <v>102</v>
      </c>
      <c r="H798" s="27" t="s">
        <v>181</v>
      </c>
      <c r="I798" s="31">
        <f t="shared" ref="I798:I799" si="427">+J798+K798</f>
        <v>0</v>
      </c>
      <c r="J798" s="31"/>
      <c r="K798" s="31"/>
      <c r="L798" s="31">
        <f t="shared" ref="L798:L799" si="428">+M798+N798</f>
        <v>0</v>
      </c>
      <c r="M798" s="31"/>
      <c r="N798" s="31"/>
      <c r="O798" s="31">
        <f t="shared" ref="O798:O799" si="429">+P798+Q798</f>
        <v>0</v>
      </c>
      <c r="P798" s="32"/>
      <c r="Q798" s="32"/>
    </row>
    <row r="799" spans="1:17" ht="13.6" x14ac:dyDescent="0.25">
      <c r="A799" s="36" t="s">
        <v>45</v>
      </c>
      <c r="B799" s="53" t="s">
        <v>38</v>
      </c>
      <c r="C799" s="27" t="s">
        <v>13</v>
      </c>
      <c r="D799" s="27" t="s">
        <v>112</v>
      </c>
      <c r="E799" s="54" t="s">
        <v>254</v>
      </c>
      <c r="F799" s="37" t="s">
        <v>28</v>
      </c>
      <c r="G799" s="27" t="s">
        <v>13</v>
      </c>
      <c r="H799" s="27" t="s">
        <v>112</v>
      </c>
      <c r="I799" s="31">
        <f t="shared" si="427"/>
        <v>3519.5</v>
      </c>
      <c r="J799" s="31">
        <f>370+410+30+1445+200+64.5+1000</f>
        <v>3519.5</v>
      </c>
      <c r="K799" s="31"/>
      <c r="L799" s="31">
        <f t="shared" si="428"/>
        <v>1730</v>
      </c>
      <c r="M799" s="31">
        <v>1730</v>
      </c>
      <c r="N799" s="31"/>
      <c r="O799" s="31">
        <f t="shared" si="429"/>
        <v>1730</v>
      </c>
      <c r="P799" s="31">
        <v>1730</v>
      </c>
      <c r="Q799" s="29"/>
    </row>
    <row r="800" spans="1:17" ht="13.6" x14ac:dyDescent="0.25">
      <c r="A800" s="25" t="s">
        <v>135</v>
      </c>
      <c r="B800" s="53" t="s">
        <v>38</v>
      </c>
      <c r="C800" s="27" t="s">
        <v>13</v>
      </c>
      <c r="D800" s="27" t="s">
        <v>112</v>
      </c>
      <c r="E800" s="54" t="s">
        <v>254</v>
      </c>
      <c r="F800" s="55" t="s">
        <v>371</v>
      </c>
      <c r="G800" s="27"/>
      <c r="H800" s="27"/>
      <c r="I800" s="31">
        <f>+I801</f>
        <v>517.20000000000005</v>
      </c>
      <c r="J800" s="31">
        <f t="shared" ref="J800:Q800" si="430">+J801</f>
        <v>517.20000000000005</v>
      </c>
      <c r="K800" s="31">
        <f t="shared" si="430"/>
        <v>0</v>
      </c>
      <c r="L800" s="31">
        <f t="shared" si="430"/>
        <v>517.20000000000005</v>
      </c>
      <c r="M800" s="31">
        <f t="shared" si="430"/>
        <v>517.20000000000005</v>
      </c>
      <c r="N800" s="31">
        <f t="shared" si="430"/>
        <v>0</v>
      </c>
      <c r="O800" s="31">
        <f t="shared" si="430"/>
        <v>517.20000000000005</v>
      </c>
      <c r="P800" s="31">
        <f t="shared" si="430"/>
        <v>517.20000000000005</v>
      </c>
      <c r="Q800" s="31">
        <f t="shared" si="430"/>
        <v>0</v>
      </c>
    </row>
    <row r="801" spans="1:17" ht="13.6" x14ac:dyDescent="0.25">
      <c r="A801" s="25" t="s">
        <v>166</v>
      </c>
      <c r="B801" s="53" t="s">
        <v>38</v>
      </c>
      <c r="C801" s="27" t="s">
        <v>13</v>
      </c>
      <c r="D801" s="27" t="s">
        <v>112</v>
      </c>
      <c r="E801" s="54" t="s">
        <v>254</v>
      </c>
      <c r="F801" s="55" t="s">
        <v>532</v>
      </c>
      <c r="G801" s="27" t="s">
        <v>13</v>
      </c>
      <c r="H801" s="27" t="s">
        <v>112</v>
      </c>
      <c r="I801" s="31">
        <f>+J801+K801</f>
        <v>517.20000000000005</v>
      </c>
      <c r="J801" s="31">
        <v>517.20000000000005</v>
      </c>
      <c r="K801" s="31"/>
      <c r="L801" s="31">
        <f>+M801+N801</f>
        <v>517.20000000000005</v>
      </c>
      <c r="M801" s="31">
        <v>517.20000000000005</v>
      </c>
      <c r="N801" s="31"/>
      <c r="O801" s="31">
        <f>+P801+Q801</f>
        <v>517.20000000000005</v>
      </c>
      <c r="P801" s="31">
        <v>517.20000000000005</v>
      </c>
      <c r="Q801" s="29"/>
    </row>
    <row r="802" spans="1:17" ht="27.2" hidden="1" x14ac:dyDescent="0.25">
      <c r="A802" s="36" t="s">
        <v>81</v>
      </c>
      <c r="B802" s="26">
        <v>700</v>
      </c>
      <c r="C802" s="27" t="s">
        <v>102</v>
      </c>
      <c r="D802" s="27" t="s">
        <v>181</v>
      </c>
      <c r="E802" s="53" t="s">
        <v>481</v>
      </c>
      <c r="F802" s="126">
        <v>600</v>
      </c>
      <c r="G802" s="27" t="s">
        <v>102</v>
      </c>
      <c r="H802" s="27" t="s">
        <v>181</v>
      </c>
      <c r="I802" s="31">
        <f t="shared" ref="I802:Q802" si="431">+I803</f>
        <v>0</v>
      </c>
      <c r="J802" s="31">
        <f t="shared" si="431"/>
        <v>0</v>
      </c>
      <c r="K802" s="31">
        <f t="shared" si="431"/>
        <v>0</v>
      </c>
      <c r="L802" s="31">
        <f t="shared" si="431"/>
        <v>0</v>
      </c>
      <c r="M802" s="31">
        <f t="shared" si="431"/>
        <v>0</v>
      </c>
      <c r="N802" s="31">
        <f t="shared" si="431"/>
        <v>0</v>
      </c>
      <c r="O802" s="31">
        <f t="shared" si="431"/>
        <v>0</v>
      </c>
      <c r="P802" s="32">
        <f t="shared" si="431"/>
        <v>0</v>
      </c>
      <c r="Q802" s="32">
        <f t="shared" si="431"/>
        <v>0</v>
      </c>
    </row>
    <row r="803" spans="1:17" ht="13.6" hidden="1" x14ac:dyDescent="0.25">
      <c r="A803" s="80" t="s">
        <v>82</v>
      </c>
      <c r="B803" s="26">
        <v>700</v>
      </c>
      <c r="C803" s="27" t="s">
        <v>102</v>
      </c>
      <c r="D803" s="27" t="s">
        <v>181</v>
      </c>
      <c r="E803" s="53" t="s">
        <v>481</v>
      </c>
      <c r="F803" s="126">
        <v>610</v>
      </c>
      <c r="G803" s="27" t="s">
        <v>102</v>
      </c>
      <c r="H803" s="27" t="s">
        <v>181</v>
      </c>
      <c r="I803" s="31">
        <f>+J803+K803</f>
        <v>0</v>
      </c>
      <c r="J803" s="31"/>
      <c r="K803" s="31"/>
      <c r="L803" s="31">
        <f>+M803+N803</f>
        <v>0</v>
      </c>
      <c r="M803" s="31"/>
      <c r="N803" s="31"/>
      <c r="O803" s="31">
        <f>+P803+Q803</f>
        <v>0</v>
      </c>
      <c r="P803" s="29"/>
      <c r="Q803" s="29"/>
    </row>
    <row r="804" spans="1:17" ht="38.75" hidden="1" x14ac:dyDescent="0.2">
      <c r="A804" s="18" t="s">
        <v>597</v>
      </c>
      <c r="B804" s="4">
        <v>700</v>
      </c>
      <c r="C804" s="19" t="s">
        <v>102</v>
      </c>
      <c r="D804" s="19" t="s">
        <v>181</v>
      </c>
      <c r="E804" s="4" t="s">
        <v>598</v>
      </c>
      <c r="F804" s="125"/>
      <c r="G804" s="19" t="s">
        <v>102</v>
      </c>
      <c r="H804" s="19" t="s">
        <v>181</v>
      </c>
      <c r="I804" s="23">
        <f t="shared" ref="I804:Q804" si="432">+I805+I807</f>
        <v>0</v>
      </c>
      <c r="J804" s="23">
        <f t="shared" si="432"/>
        <v>0</v>
      </c>
      <c r="K804" s="23">
        <f t="shared" si="432"/>
        <v>0</v>
      </c>
      <c r="L804" s="23">
        <f t="shared" si="432"/>
        <v>0</v>
      </c>
      <c r="M804" s="23">
        <f t="shared" si="432"/>
        <v>0</v>
      </c>
      <c r="N804" s="23">
        <f t="shared" si="432"/>
        <v>0</v>
      </c>
      <c r="O804" s="23">
        <f t="shared" si="432"/>
        <v>0</v>
      </c>
      <c r="P804" s="24">
        <f t="shared" si="432"/>
        <v>0</v>
      </c>
      <c r="Q804" s="24">
        <f t="shared" si="432"/>
        <v>0</v>
      </c>
    </row>
    <row r="805" spans="1:17" ht="40.75" hidden="1" x14ac:dyDescent="0.25">
      <c r="A805" s="25" t="s">
        <v>33</v>
      </c>
      <c r="B805" s="26">
        <v>700</v>
      </c>
      <c r="C805" s="27" t="s">
        <v>102</v>
      </c>
      <c r="D805" s="27" t="s">
        <v>181</v>
      </c>
      <c r="E805" s="26" t="s">
        <v>598</v>
      </c>
      <c r="F805" s="126">
        <v>100</v>
      </c>
      <c r="G805" s="27" t="s">
        <v>102</v>
      </c>
      <c r="H805" s="27" t="s">
        <v>181</v>
      </c>
      <c r="I805" s="31">
        <f t="shared" ref="I805:Q805" si="433">+I806</f>
        <v>0</v>
      </c>
      <c r="J805" s="31">
        <f t="shared" si="433"/>
        <v>0</v>
      </c>
      <c r="K805" s="31">
        <f t="shared" si="433"/>
        <v>0</v>
      </c>
      <c r="L805" s="31">
        <f t="shared" si="433"/>
        <v>0</v>
      </c>
      <c r="M805" s="31">
        <f t="shared" si="433"/>
        <v>0</v>
      </c>
      <c r="N805" s="31">
        <f t="shared" si="433"/>
        <v>0</v>
      </c>
      <c r="O805" s="31">
        <f t="shared" si="433"/>
        <v>0</v>
      </c>
      <c r="P805" s="32">
        <f t="shared" si="433"/>
        <v>0</v>
      </c>
      <c r="Q805" s="32">
        <f t="shared" si="433"/>
        <v>0</v>
      </c>
    </row>
    <row r="806" spans="1:17" ht="13.6" hidden="1" x14ac:dyDescent="0.25">
      <c r="A806" s="36" t="s">
        <v>70</v>
      </c>
      <c r="B806" s="26">
        <v>700</v>
      </c>
      <c r="C806" s="27" t="s">
        <v>102</v>
      </c>
      <c r="D806" s="27" t="s">
        <v>181</v>
      </c>
      <c r="E806" s="26" t="s">
        <v>598</v>
      </c>
      <c r="F806" s="126">
        <v>110</v>
      </c>
      <c r="G806" s="27" t="s">
        <v>102</v>
      </c>
      <c r="H806" s="27" t="s">
        <v>181</v>
      </c>
      <c r="I806" s="31">
        <f t="shared" ref="I806:I808" si="434">+J806+K806</f>
        <v>0</v>
      </c>
      <c r="J806" s="31"/>
      <c r="K806" s="31"/>
      <c r="L806" s="31">
        <f t="shared" ref="L806:L808" si="435">+M806+N806</f>
        <v>0</v>
      </c>
      <c r="M806" s="31"/>
      <c r="N806" s="31"/>
      <c r="O806" s="31">
        <f t="shared" ref="O806:O808" si="436">+P806+Q806</f>
        <v>0</v>
      </c>
      <c r="P806" s="32"/>
      <c r="Q806" s="32"/>
    </row>
    <row r="807" spans="1:17" ht="27.2" hidden="1" x14ac:dyDescent="0.25">
      <c r="A807" s="25" t="s">
        <v>81</v>
      </c>
      <c r="B807" s="26">
        <v>700</v>
      </c>
      <c r="C807" s="27" t="s">
        <v>102</v>
      </c>
      <c r="D807" s="27" t="s">
        <v>181</v>
      </c>
      <c r="E807" s="26" t="s">
        <v>598</v>
      </c>
      <c r="F807" s="126">
        <v>600</v>
      </c>
      <c r="G807" s="27" t="s">
        <v>102</v>
      </c>
      <c r="H807" s="27" t="s">
        <v>181</v>
      </c>
      <c r="I807" s="31">
        <f t="shared" si="434"/>
        <v>0</v>
      </c>
      <c r="J807" s="31">
        <f>+J808</f>
        <v>0</v>
      </c>
      <c r="K807" s="31">
        <f>+K808</f>
        <v>0</v>
      </c>
      <c r="L807" s="31">
        <f t="shared" si="435"/>
        <v>0</v>
      </c>
      <c r="M807" s="31">
        <f>+M808</f>
        <v>0</v>
      </c>
      <c r="N807" s="31">
        <f>+N808</f>
        <v>0</v>
      </c>
      <c r="O807" s="31">
        <f t="shared" si="436"/>
        <v>0</v>
      </c>
      <c r="P807" s="32">
        <f>+P808</f>
        <v>0</v>
      </c>
      <c r="Q807" s="32">
        <f>+Q808</f>
        <v>0</v>
      </c>
    </row>
    <row r="808" spans="1:17" ht="13.6" hidden="1" x14ac:dyDescent="0.25">
      <c r="A808" s="25" t="s">
        <v>82</v>
      </c>
      <c r="B808" s="26">
        <v>700</v>
      </c>
      <c r="C808" s="27" t="s">
        <v>102</v>
      </c>
      <c r="D808" s="27" t="s">
        <v>181</v>
      </c>
      <c r="E808" s="26" t="s">
        <v>598</v>
      </c>
      <c r="F808" s="126">
        <v>610</v>
      </c>
      <c r="G808" s="27" t="s">
        <v>102</v>
      </c>
      <c r="H808" s="27" t="s">
        <v>181</v>
      </c>
      <c r="I808" s="31">
        <f t="shared" si="434"/>
        <v>0</v>
      </c>
      <c r="J808" s="31"/>
      <c r="K808" s="31"/>
      <c r="L808" s="31">
        <f t="shared" si="435"/>
        <v>0</v>
      </c>
      <c r="M808" s="31"/>
      <c r="N808" s="31"/>
      <c r="O808" s="31">
        <f t="shared" si="436"/>
        <v>0</v>
      </c>
      <c r="P808" s="32"/>
      <c r="Q808" s="32"/>
    </row>
    <row r="809" spans="1:17" hidden="1" x14ac:dyDescent="0.2">
      <c r="A809" s="18" t="s">
        <v>547</v>
      </c>
      <c r="B809" s="4">
        <v>700</v>
      </c>
      <c r="C809" s="19" t="s">
        <v>102</v>
      </c>
      <c r="D809" s="19" t="s">
        <v>181</v>
      </c>
      <c r="E809" s="50" t="s">
        <v>599</v>
      </c>
      <c r="F809" s="125"/>
      <c r="G809" s="19" t="s">
        <v>102</v>
      </c>
      <c r="H809" s="19" t="s">
        <v>181</v>
      </c>
      <c r="I809" s="23">
        <f t="shared" ref="I809:Q809" si="437">+I812+I810</f>
        <v>0</v>
      </c>
      <c r="J809" s="23">
        <f t="shared" si="437"/>
        <v>0</v>
      </c>
      <c r="K809" s="23">
        <f t="shared" si="437"/>
        <v>0</v>
      </c>
      <c r="L809" s="23">
        <f t="shared" si="437"/>
        <v>0</v>
      </c>
      <c r="M809" s="23">
        <f t="shared" si="437"/>
        <v>0</v>
      </c>
      <c r="N809" s="23">
        <f t="shared" si="437"/>
        <v>0</v>
      </c>
      <c r="O809" s="23">
        <f t="shared" si="437"/>
        <v>0</v>
      </c>
      <c r="P809" s="24">
        <f t="shared" si="437"/>
        <v>0</v>
      </c>
      <c r="Q809" s="24">
        <f t="shared" si="437"/>
        <v>0</v>
      </c>
    </row>
    <row r="810" spans="1:17" ht="13.6" hidden="1" x14ac:dyDescent="0.25">
      <c r="A810" s="25" t="s">
        <v>25</v>
      </c>
      <c r="B810" s="26">
        <v>700</v>
      </c>
      <c r="C810" s="27" t="s">
        <v>102</v>
      </c>
      <c r="D810" s="27" t="s">
        <v>181</v>
      </c>
      <c r="E810" s="53" t="s">
        <v>599</v>
      </c>
      <c r="F810" s="125">
        <v>200</v>
      </c>
      <c r="G810" s="27" t="s">
        <v>102</v>
      </c>
      <c r="H810" s="27" t="s">
        <v>181</v>
      </c>
      <c r="I810" s="31">
        <f t="shared" ref="I810:Q810" si="438">+I811</f>
        <v>0</v>
      </c>
      <c r="J810" s="31">
        <f t="shared" si="438"/>
        <v>0</v>
      </c>
      <c r="K810" s="31">
        <f t="shared" si="438"/>
        <v>0</v>
      </c>
      <c r="L810" s="31">
        <f t="shared" si="438"/>
        <v>0</v>
      </c>
      <c r="M810" s="31">
        <f t="shared" si="438"/>
        <v>0</v>
      </c>
      <c r="N810" s="31">
        <f t="shared" si="438"/>
        <v>0</v>
      </c>
      <c r="O810" s="31">
        <f t="shared" si="438"/>
        <v>0</v>
      </c>
      <c r="P810" s="32">
        <f t="shared" si="438"/>
        <v>0</v>
      </c>
      <c r="Q810" s="32">
        <f t="shared" si="438"/>
        <v>0</v>
      </c>
    </row>
    <row r="811" spans="1:17" ht="13.6" hidden="1" x14ac:dyDescent="0.25">
      <c r="A811" s="25" t="s">
        <v>45</v>
      </c>
      <c r="B811" s="26">
        <v>700</v>
      </c>
      <c r="C811" s="27" t="s">
        <v>102</v>
      </c>
      <c r="D811" s="27" t="s">
        <v>181</v>
      </c>
      <c r="E811" s="53" t="s">
        <v>599</v>
      </c>
      <c r="F811" s="125">
        <v>240</v>
      </c>
      <c r="G811" s="27" t="s">
        <v>102</v>
      </c>
      <c r="H811" s="27" t="s">
        <v>181</v>
      </c>
      <c r="I811" s="31">
        <f>+J811+K811</f>
        <v>0</v>
      </c>
      <c r="J811" s="31"/>
      <c r="K811" s="31"/>
      <c r="L811" s="31">
        <f>+M811+N811</f>
        <v>0</v>
      </c>
      <c r="M811" s="31"/>
      <c r="N811" s="31"/>
      <c r="O811" s="31">
        <f>+P811+Q811</f>
        <v>0</v>
      </c>
      <c r="P811" s="29"/>
      <c r="Q811" s="29"/>
    </row>
    <row r="812" spans="1:17" ht="27.2" hidden="1" x14ac:dyDescent="0.25">
      <c r="A812" s="25" t="s">
        <v>81</v>
      </c>
      <c r="B812" s="26">
        <v>700</v>
      </c>
      <c r="C812" s="27" t="s">
        <v>102</v>
      </c>
      <c r="D812" s="27" t="s">
        <v>181</v>
      </c>
      <c r="E812" s="53" t="s">
        <v>599</v>
      </c>
      <c r="F812" s="126">
        <v>600</v>
      </c>
      <c r="G812" s="27" t="s">
        <v>102</v>
      </c>
      <c r="H812" s="27" t="s">
        <v>181</v>
      </c>
      <c r="I812" s="31">
        <f t="shared" ref="I812:Q812" si="439">+I813</f>
        <v>0</v>
      </c>
      <c r="J812" s="31">
        <f t="shared" si="439"/>
        <v>0</v>
      </c>
      <c r="K812" s="31">
        <f t="shared" si="439"/>
        <v>0</v>
      </c>
      <c r="L812" s="31">
        <f t="shared" si="439"/>
        <v>0</v>
      </c>
      <c r="M812" s="31">
        <f t="shared" si="439"/>
        <v>0</v>
      </c>
      <c r="N812" s="31">
        <f t="shared" si="439"/>
        <v>0</v>
      </c>
      <c r="O812" s="31">
        <f t="shared" si="439"/>
        <v>0</v>
      </c>
      <c r="P812" s="32">
        <f t="shared" si="439"/>
        <v>0</v>
      </c>
      <c r="Q812" s="32">
        <f t="shared" si="439"/>
        <v>0</v>
      </c>
    </row>
    <row r="813" spans="1:17" ht="13.6" hidden="1" x14ac:dyDescent="0.25">
      <c r="A813" s="25" t="s">
        <v>82</v>
      </c>
      <c r="B813" s="26">
        <v>700</v>
      </c>
      <c r="C813" s="27" t="s">
        <v>102</v>
      </c>
      <c r="D813" s="27" t="s">
        <v>181</v>
      </c>
      <c r="E813" s="53" t="s">
        <v>599</v>
      </c>
      <c r="F813" s="126">
        <v>610</v>
      </c>
      <c r="G813" s="27" t="s">
        <v>102</v>
      </c>
      <c r="H813" s="27" t="s">
        <v>181</v>
      </c>
      <c r="I813" s="31">
        <f>+J813+K813</f>
        <v>0</v>
      </c>
      <c r="J813" s="31"/>
      <c r="K813" s="31"/>
      <c r="L813" s="31">
        <f>+M813+N813</f>
        <v>0</v>
      </c>
      <c r="M813" s="31"/>
      <c r="N813" s="31"/>
      <c r="O813" s="31">
        <f>+P813+Q813</f>
        <v>0</v>
      </c>
      <c r="P813" s="29"/>
      <c r="Q813" s="29"/>
    </row>
    <row r="814" spans="1:17" ht="47.25" hidden="1" customHeight="1" x14ac:dyDescent="0.2">
      <c r="A814" s="18" t="s">
        <v>600</v>
      </c>
      <c r="B814" s="4">
        <v>700</v>
      </c>
      <c r="C814" s="19" t="s">
        <v>102</v>
      </c>
      <c r="D814" s="19" t="s">
        <v>181</v>
      </c>
      <c r="E814" s="50" t="s">
        <v>601</v>
      </c>
      <c r="F814" s="125"/>
      <c r="G814" s="19" t="s">
        <v>102</v>
      </c>
      <c r="H814" s="19" t="s">
        <v>181</v>
      </c>
      <c r="I814" s="23">
        <f t="shared" ref="I814:Q814" si="440">+I817+I815</f>
        <v>0</v>
      </c>
      <c r="J814" s="23">
        <f t="shared" si="440"/>
        <v>0</v>
      </c>
      <c r="K814" s="23">
        <f t="shared" si="440"/>
        <v>0</v>
      </c>
      <c r="L814" s="23">
        <f t="shared" si="440"/>
        <v>0</v>
      </c>
      <c r="M814" s="23">
        <f t="shared" si="440"/>
        <v>0</v>
      </c>
      <c r="N814" s="23">
        <f t="shared" si="440"/>
        <v>0</v>
      </c>
      <c r="O814" s="23">
        <f t="shared" si="440"/>
        <v>0</v>
      </c>
      <c r="P814" s="24">
        <f t="shared" si="440"/>
        <v>0</v>
      </c>
      <c r="Q814" s="24">
        <f t="shared" si="440"/>
        <v>0</v>
      </c>
    </row>
    <row r="815" spans="1:17" ht="13.6" hidden="1" x14ac:dyDescent="0.25">
      <c r="A815" s="25" t="s">
        <v>25</v>
      </c>
      <c r="B815" s="26">
        <v>700</v>
      </c>
      <c r="C815" s="27" t="s">
        <v>102</v>
      </c>
      <c r="D815" s="27" t="s">
        <v>181</v>
      </c>
      <c r="E815" s="53" t="s">
        <v>601</v>
      </c>
      <c r="F815" s="126">
        <v>200</v>
      </c>
      <c r="G815" s="27" t="s">
        <v>102</v>
      </c>
      <c r="H815" s="27" t="s">
        <v>181</v>
      </c>
      <c r="I815" s="31">
        <f t="shared" ref="I815:Q815" si="441">+I816</f>
        <v>0</v>
      </c>
      <c r="J815" s="31">
        <f t="shared" si="441"/>
        <v>0</v>
      </c>
      <c r="K815" s="31">
        <f t="shared" si="441"/>
        <v>0</v>
      </c>
      <c r="L815" s="31">
        <f t="shared" si="441"/>
        <v>0</v>
      </c>
      <c r="M815" s="31">
        <f t="shared" si="441"/>
        <v>0</v>
      </c>
      <c r="N815" s="31">
        <f t="shared" si="441"/>
        <v>0</v>
      </c>
      <c r="O815" s="31">
        <f t="shared" si="441"/>
        <v>0</v>
      </c>
      <c r="P815" s="32">
        <f t="shared" si="441"/>
        <v>0</v>
      </c>
      <c r="Q815" s="32">
        <f t="shared" si="441"/>
        <v>0</v>
      </c>
    </row>
    <row r="816" spans="1:17" ht="13.6" hidden="1" x14ac:dyDescent="0.25">
      <c r="A816" s="25" t="s">
        <v>45</v>
      </c>
      <c r="B816" s="26">
        <v>700</v>
      </c>
      <c r="C816" s="27" t="s">
        <v>102</v>
      </c>
      <c r="D816" s="27" t="s">
        <v>181</v>
      </c>
      <c r="E816" s="53" t="s">
        <v>601</v>
      </c>
      <c r="F816" s="126">
        <v>240</v>
      </c>
      <c r="G816" s="27" t="s">
        <v>102</v>
      </c>
      <c r="H816" s="27" t="s">
        <v>181</v>
      </c>
      <c r="I816" s="31">
        <f>+J816+K816</f>
        <v>0</v>
      </c>
      <c r="J816" s="31"/>
      <c r="K816" s="31"/>
      <c r="L816" s="31">
        <f>+M816+N816</f>
        <v>0</v>
      </c>
      <c r="M816" s="31"/>
      <c r="N816" s="31"/>
      <c r="O816" s="31">
        <f>+P816+Q816</f>
        <v>0</v>
      </c>
      <c r="P816" s="29"/>
      <c r="Q816" s="29"/>
    </row>
    <row r="817" spans="1:17" ht="27.2" hidden="1" x14ac:dyDescent="0.25">
      <c r="A817" s="25" t="s">
        <v>81</v>
      </c>
      <c r="B817" s="26">
        <v>700</v>
      </c>
      <c r="C817" s="27" t="s">
        <v>102</v>
      </c>
      <c r="D817" s="27" t="s">
        <v>181</v>
      </c>
      <c r="E817" s="53" t="s">
        <v>601</v>
      </c>
      <c r="F817" s="126">
        <v>600</v>
      </c>
      <c r="G817" s="27" t="s">
        <v>102</v>
      </c>
      <c r="H817" s="27" t="s">
        <v>181</v>
      </c>
      <c r="I817" s="31">
        <f t="shared" ref="I817:Q817" si="442">+I818</f>
        <v>0</v>
      </c>
      <c r="J817" s="31">
        <f t="shared" si="442"/>
        <v>0</v>
      </c>
      <c r="K817" s="31">
        <f t="shared" si="442"/>
        <v>0</v>
      </c>
      <c r="L817" s="31">
        <f t="shared" si="442"/>
        <v>0</v>
      </c>
      <c r="M817" s="31">
        <f t="shared" si="442"/>
        <v>0</v>
      </c>
      <c r="N817" s="31">
        <f t="shared" si="442"/>
        <v>0</v>
      </c>
      <c r="O817" s="31">
        <f t="shared" si="442"/>
        <v>0</v>
      </c>
      <c r="P817" s="32">
        <f t="shared" si="442"/>
        <v>0</v>
      </c>
      <c r="Q817" s="32">
        <f t="shared" si="442"/>
        <v>0</v>
      </c>
    </row>
    <row r="818" spans="1:17" ht="13.6" hidden="1" x14ac:dyDescent="0.25">
      <c r="A818" s="25" t="s">
        <v>82</v>
      </c>
      <c r="B818" s="26">
        <v>700</v>
      </c>
      <c r="C818" s="27" t="s">
        <v>102</v>
      </c>
      <c r="D818" s="27" t="s">
        <v>181</v>
      </c>
      <c r="E818" s="53" t="s">
        <v>601</v>
      </c>
      <c r="F818" s="126">
        <v>610</v>
      </c>
      <c r="G818" s="27" t="s">
        <v>102</v>
      </c>
      <c r="H818" s="27" t="s">
        <v>181</v>
      </c>
      <c r="I818" s="31">
        <f>+J818+K818</f>
        <v>0</v>
      </c>
      <c r="J818" s="31"/>
      <c r="K818" s="31"/>
      <c r="L818" s="31">
        <f>+M818+N818</f>
        <v>0</v>
      </c>
      <c r="M818" s="31"/>
      <c r="N818" s="31"/>
      <c r="O818" s="31">
        <f>+P818+Q818</f>
        <v>0</v>
      </c>
      <c r="P818" s="29"/>
      <c r="Q818" s="29"/>
    </row>
    <row r="819" spans="1:17" ht="13.6" x14ac:dyDescent="0.25">
      <c r="A819" s="74" t="s">
        <v>602</v>
      </c>
      <c r="B819" s="45" t="s">
        <v>38</v>
      </c>
      <c r="C819" s="137" t="s">
        <v>13</v>
      </c>
      <c r="D819" s="137" t="s">
        <v>62</v>
      </c>
      <c r="E819" s="61" t="s">
        <v>270</v>
      </c>
      <c r="F819" s="48"/>
      <c r="G819" s="137"/>
      <c r="H819" s="137"/>
      <c r="I819" s="17">
        <f t="shared" ref="I819:I820" si="443">+I820</f>
        <v>45</v>
      </c>
      <c r="J819" s="17">
        <f t="shared" ref="J819:Q820" si="444">+J820</f>
        <v>45</v>
      </c>
      <c r="K819" s="17">
        <f t="shared" si="444"/>
        <v>0</v>
      </c>
      <c r="L819" s="17">
        <f t="shared" si="444"/>
        <v>38</v>
      </c>
      <c r="M819" s="17">
        <f t="shared" si="444"/>
        <v>38</v>
      </c>
      <c r="N819" s="17">
        <f t="shared" si="444"/>
        <v>0</v>
      </c>
      <c r="O819" s="17">
        <f t="shared" si="444"/>
        <v>38</v>
      </c>
      <c r="P819" s="17">
        <f t="shared" si="444"/>
        <v>38</v>
      </c>
      <c r="Q819" s="17">
        <f t="shared" si="444"/>
        <v>0</v>
      </c>
    </row>
    <row r="820" spans="1:17" ht="13.6" x14ac:dyDescent="0.25">
      <c r="A820" s="25" t="s">
        <v>19</v>
      </c>
      <c r="B820" s="53" t="s">
        <v>38</v>
      </c>
      <c r="C820" s="27" t="s">
        <v>13</v>
      </c>
      <c r="D820" s="27" t="s">
        <v>62</v>
      </c>
      <c r="E820" s="54" t="s">
        <v>270</v>
      </c>
      <c r="F820" s="37" t="s">
        <v>20</v>
      </c>
      <c r="G820" s="27"/>
      <c r="H820" s="27"/>
      <c r="I820" s="31">
        <f t="shared" si="443"/>
        <v>45</v>
      </c>
      <c r="J820" s="31">
        <f t="shared" si="444"/>
        <v>45</v>
      </c>
      <c r="K820" s="31">
        <f t="shared" si="444"/>
        <v>0</v>
      </c>
      <c r="L820" s="31">
        <f t="shared" si="444"/>
        <v>38</v>
      </c>
      <c r="M820" s="31">
        <f t="shared" si="444"/>
        <v>38</v>
      </c>
      <c r="N820" s="31">
        <f t="shared" si="444"/>
        <v>0</v>
      </c>
      <c r="O820" s="31">
        <f t="shared" si="444"/>
        <v>38</v>
      </c>
      <c r="P820" s="29">
        <f t="shared" si="444"/>
        <v>38</v>
      </c>
      <c r="Q820" s="29">
        <f t="shared" si="444"/>
        <v>0</v>
      </c>
    </row>
    <row r="821" spans="1:17" ht="27.2" x14ac:dyDescent="0.25">
      <c r="A821" s="36" t="s">
        <v>21</v>
      </c>
      <c r="B821" s="53" t="s">
        <v>38</v>
      </c>
      <c r="C821" s="27" t="s">
        <v>13</v>
      </c>
      <c r="D821" s="27" t="s">
        <v>62</v>
      </c>
      <c r="E821" s="54" t="s">
        <v>270</v>
      </c>
      <c r="F821" s="37" t="s">
        <v>22</v>
      </c>
      <c r="G821" s="27" t="s">
        <v>13</v>
      </c>
      <c r="H821" s="27" t="s">
        <v>62</v>
      </c>
      <c r="I821" s="31">
        <f>+J821+K821</f>
        <v>45</v>
      </c>
      <c r="J821" s="31">
        <v>45</v>
      </c>
      <c r="K821" s="31"/>
      <c r="L821" s="31">
        <f>+M821+N821</f>
        <v>38</v>
      </c>
      <c r="M821" s="31">
        <v>38</v>
      </c>
      <c r="N821" s="31"/>
      <c r="O821" s="31">
        <f>+P821+Q821</f>
        <v>38</v>
      </c>
      <c r="P821" s="29">
        <v>38</v>
      </c>
      <c r="Q821" s="29"/>
    </row>
    <row r="822" spans="1:17" x14ac:dyDescent="0.2">
      <c r="A822" s="102" t="s">
        <v>603</v>
      </c>
      <c r="B822" s="61">
        <v>700</v>
      </c>
      <c r="C822" s="46" t="s">
        <v>604</v>
      </c>
      <c r="D822" s="46" t="s">
        <v>141</v>
      </c>
      <c r="E822" s="75" t="s">
        <v>605</v>
      </c>
      <c r="F822" s="76"/>
      <c r="G822" s="46"/>
      <c r="H822" s="46"/>
      <c r="I822" s="17">
        <f t="shared" ref="I822:Q823" si="445">+I823</f>
        <v>11812.162199999999</v>
      </c>
      <c r="J822" s="17">
        <f t="shared" si="445"/>
        <v>11812.162199999999</v>
      </c>
      <c r="K822" s="17">
        <f t="shared" si="445"/>
        <v>0</v>
      </c>
      <c r="L822" s="17">
        <f t="shared" si="445"/>
        <v>0</v>
      </c>
      <c r="M822" s="17">
        <f t="shared" si="445"/>
        <v>0</v>
      </c>
      <c r="N822" s="17">
        <f t="shared" si="445"/>
        <v>0</v>
      </c>
      <c r="O822" s="17">
        <f t="shared" si="445"/>
        <v>0</v>
      </c>
      <c r="P822" s="77">
        <f t="shared" si="445"/>
        <v>0</v>
      </c>
      <c r="Q822" s="77">
        <f t="shared" si="445"/>
        <v>0</v>
      </c>
    </row>
    <row r="823" spans="1:17" ht="13.6" x14ac:dyDescent="0.25">
      <c r="A823" s="25" t="s">
        <v>46</v>
      </c>
      <c r="B823" s="26">
        <v>700</v>
      </c>
      <c r="C823" s="27" t="s">
        <v>604</v>
      </c>
      <c r="D823" s="27" t="s">
        <v>141</v>
      </c>
      <c r="E823" s="29" t="s">
        <v>605</v>
      </c>
      <c r="F823" s="55" t="s">
        <v>47</v>
      </c>
      <c r="G823" s="27"/>
      <c r="H823" s="27"/>
      <c r="I823" s="31">
        <f t="shared" si="445"/>
        <v>11812.162199999999</v>
      </c>
      <c r="J823" s="31">
        <f t="shared" si="445"/>
        <v>11812.162199999999</v>
      </c>
      <c r="K823" s="31">
        <f t="shared" si="445"/>
        <v>0</v>
      </c>
      <c r="L823" s="31">
        <f t="shared" si="445"/>
        <v>0</v>
      </c>
      <c r="M823" s="31">
        <f t="shared" si="445"/>
        <v>0</v>
      </c>
      <c r="N823" s="31">
        <f t="shared" si="445"/>
        <v>0</v>
      </c>
      <c r="O823" s="31">
        <f t="shared" si="445"/>
        <v>0</v>
      </c>
      <c r="P823" s="32">
        <f t="shared" si="445"/>
        <v>0</v>
      </c>
      <c r="Q823" s="32">
        <f t="shared" si="445"/>
        <v>0</v>
      </c>
    </row>
    <row r="824" spans="1:17" ht="13.6" x14ac:dyDescent="0.25">
      <c r="A824" s="36" t="s">
        <v>52</v>
      </c>
      <c r="B824" s="26">
        <v>700</v>
      </c>
      <c r="C824" s="27" t="s">
        <v>604</v>
      </c>
      <c r="D824" s="27" t="s">
        <v>141</v>
      </c>
      <c r="E824" s="29" t="s">
        <v>605</v>
      </c>
      <c r="F824" s="55" t="s">
        <v>53</v>
      </c>
      <c r="G824" s="27" t="s">
        <v>604</v>
      </c>
      <c r="H824" s="27" t="s">
        <v>141</v>
      </c>
      <c r="I824" s="31">
        <f>+J824+K824</f>
        <v>11812.162199999999</v>
      </c>
      <c r="J824" s="31">
        <f>1110.142+1500+101.0101+9101.0101</f>
        <v>11812.162199999999</v>
      </c>
      <c r="K824" s="31"/>
      <c r="L824" s="31">
        <f>+M824+N824</f>
        <v>0</v>
      </c>
      <c r="M824" s="31"/>
      <c r="N824" s="31"/>
      <c r="O824" s="31">
        <f>+P824+Q824</f>
        <v>0</v>
      </c>
      <c r="P824" s="32"/>
      <c r="Q824" s="32"/>
    </row>
    <row r="825" spans="1:17" ht="25.85" x14ac:dyDescent="0.2">
      <c r="A825" s="93" t="s">
        <v>606</v>
      </c>
      <c r="B825" s="45" t="s">
        <v>38</v>
      </c>
      <c r="C825" s="46" t="s">
        <v>141</v>
      </c>
      <c r="D825" s="46" t="s">
        <v>140</v>
      </c>
      <c r="E825" s="61" t="s">
        <v>607</v>
      </c>
      <c r="F825" s="84"/>
      <c r="G825" s="46"/>
      <c r="H825" s="46"/>
      <c r="I825" s="17">
        <f t="shared" ref="I825:Q826" si="446">+I826</f>
        <v>2900</v>
      </c>
      <c r="J825" s="17">
        <f t="shared" si="446"/>
        <v>2900</v>
      </c>
      <c r="K825" s="17">
        <f t="shared" si="446"/>
        <v>0</v>
      </c>
      <c r="L825" s="17">
        <f t="shared" si="446"/>
        <v>0</v>
      </c>
      <c r="M825" s="17">
        <f t="shared" si="446"/>
        <v>0</v>
      </c>
      <c r="N825" s="17">
        <f t="shared" si="446"/>
        <v>0</v>
      </c>
      <c r="O825" s="17">
        <f t="shared" si="446"/>
        <v>0</v>
      </c>
      <c r="P825" s="75">
        <f t="shared" si="446"/>
        <v>0</v>
      </c>
      <c r="Q825" s="75">
        <f t="shared" si="446"/>
        <v>0</v>
      </c>
    </row>
    <row r="826" spans="1:17" ht="13.6" x14ac:dyDescent="0.25">
      <c r="A826" s="25" t="s">
        <v>25</v>
      </c>
      <c r="B826" s="53" t="s">
        <v>38</v>
      </c>
      <c r="C826" s="27" t="s">
        <v>141</v>
      </c>
      <c r="D826" s="27" t="s">
        <v>140</v>
      </c>
      <c r="E826" s="26" t="s">
        <v>607</v>
      </c>
      <c r="F826" s="65">
        <v>200</v>
      </c>
      <c r="G826" s="27"/>
      <c r="H826" s="27"/>
      <c r="I826" s="31">
        <f t="shared" si="446"/>
        <v>2900</v>
      </c>
      <c r="J826" s="31">
        <f t="shared" si="446"/>
        <v>2900</v>
      </c>
      <c r="K826" s="31">
        <f t="shared" si="446"/>
        <v>0</v>
      </c>
      <c r="L826" s="31">
        <f t="shared" si="446"/>
        <v>0</v>
      </c>
      <c r="M826" s="31">
        <f t="shared" si="446"/>
        <v>0</v>
      </c>
      <c r="N826" s="31">
        <f t="shared" si="446"/>
        <v>0</v>
      </c>
      <c r="O826" s="31">
        <f t="shared" si="446"/>
        <v>0</v>
      </c>
      <c r="P826" s="29">
        <f t="shared" si="446"/>
        <v>0</v>
      </c>
      <c r="Q826" s="29">
        <f t="shared" si="446"/>
        <v>0</v>
      </c>
    </row>
    <row r="827" spans="1:17" ht="13.6" x14ac:dyDescent="0.25">
      <c r="A827" s="25" t="s">
        <v>45</v>
      </c>
      <c r="B827" s="53" t="s">
        <v>38</v>
      </c>
      <c r="C827" s="27" t="s">
        <v>141</v>
      </c>
      <c r="D827" s="27" t="s">
        <v>140</v>
      </c>
      <c r="E827" s="26" t="s">
        <v>607</v>
      </c>
      <c r="F827" s="87">
        <v>240</v>
      </c>
      <c r="G827" s="27" t="s">
        <v>141</v>
      </c>
      <c r="H827" s="27" t="s">
        <v>140</v>
      </c>
      <c r="I827" s="31">
        <f>+J827+K827</f>
        <v>2900</v>
      </c>
      <c r="J827" s="31">
        <v>2900</v>
      </c>
      <c r="K827" s="31"/>
      <c r="L827" s="31">
        <f>+M827+N827</f>
        <v>0</v>
      </c>
      <c r="M827" s="31"/>
      <c r="N827" s="31"/>
      <c r="O827" s="31">
        <f>+P827+Q827</f>
        <v>0</v>
      </c>
      <c r="P827" s="29"/>
      <c r="Q827" s="29"/>
    </row>
    <row r="828" spans="1:17" ht="13.6" x14ac:dyDescent="0.25">
      <c r="A828" s="146" t="s">
        <v>608</v>
      </c>
      <c r="B828" s="61">
        <v>702</v>
      </c>
      <c r="C828" s="137" t="s">
        <v>63</v>
      </c>
      <c r="D828" s="137" t="s">
        <v>100</v>
      </c>
      <c r="E828" s="61" t="s">
        <v>609</v>
      </c>
      <c r="F828" s="147"/>
      <c r="G828" s="137"/>
      <c r="H828" s="137"/>
      <c r="I828" s="17">
        <f>+I842</f>
        <v>1701.7180000000001</v>
      </c>
      <c r="J828" s="17">
        <f t="shared" ref="J828:Q828" si="447">+J842</f>
        <v>1701.7180000000001</v>
      </c>
      <c r="K828" s="17">
        <f t="shared" si="447"/>
        <v>0</v>
      </c>
      <c r="L828" s="17">
        <f t="shared" si="447"/>
        <v>1021.5</v>
      </c>
      <c r="M828" s="17">
        <f t="shared" si="447"/>
        <v>1021.5</v>
      </c>
      <c r="N828" s="17">
        <f t="shared" si="447"/>
        <v>0</v>
      </c>
      <c r="O828" s="17">
        <f t="shared" si="447"/>
        <v>1059.4000000000001</v>
      </c>
      <c r="P828" s="17">
        <f t="shared" si="447"/>
        <v>1059.4000000000001</v>
      </c>
      <c r="Q828" s="17">
        <f t="shared" si="447"/>
        <v>0</v>
      </c>
    </row>
    <row r="829" spans="1:17" hidden="1" x14ac:dyDescent="0.2">
      <c r="A829" s="18" t="s">
        <v>610</v>
      </c>
      <c r="B829" s="4">
        <v>700</v>
      </c>
      <c r="C829" s="19" t="s">
        <v>102</v>
      </c>
      <c r="D829" s="19" t="s">
        <v>181</v>
      </c>
      <c r="E829" s="148" t="s">
        <v>611</v>
      </c>
      <c r="F829" s="125"/>
      <c r="G829" s="19"/>
      <c r="H829" s="19"/>
      <c r="I829" s="23">
        <f t="shared" ref="I829:Q829" si="448">+I832+I830</f>
        <v>0</v>
      </c>
      <c r="J829" s="23">
        <f t="shared" si="448"/>
        <v>0</v>
      </c>
      <c r="K829" s="23">
        <f t="shared" si="448"/>
        <v>0</v>
      </c>
      <c r="L829" s="23">
        <f t="shared" si="448"/>
        <v>0</v>
      </c>
      <c r="M829" s="23">
        <f t="shared" si="448"/>
        <v>0</v>
      </c>
      <c r="N829" s="23">
        <f t="shared" si="448"/>
        <v>0</v>
      </c>
      <c r="O829" s="23">
        <f t="shared" si="448"/>
        <v>0</v>
      </c>
      <c r="P829" s="24">
        <f t="shared" si="448"/>
        <v>0</v>
      </c>
      <c r="Q829" s="24">
        <f t="shared" si="448"/>
        <v>0</v>
      </c>
    </row>
    <row r="830" spans="1:17" ht="13.6" hidden="1" x14ac:dyDescent="0.25">
      <c r="A830" s="25" t="s">
        <v>25</v>
      </c>
      <c r="B830" s="26">
        <v>700</v>
      </c>
      <c r="C830" s="27" t="s">
        <v>102</v>
      </c>
      <c r="D830" s="27" t="s">
        <v>181</v>
      </c>
      <c r="E830" s="129" t="s">
        <v>611</v>
      </c>
      <c r="F830" s="126">
        <v>200</v>
      </c>
      <c r="G830" s="27"/>
      <c r="H830" s="27"/>
      <c r="I830" s="31">
        <f t="shared" ref="I830:I831" si="449">+J830+K830</f>
        <v>0</v>
      </c>
      <c r="J830" s="31">
        <f>+J831</f>
        <v>0</v>
      </c>
      <c r="K830" s="31">
        <f>+K831</f>
        <v>0</v>
      </c>
      <c r="L830" s="31">
        <f t="shared" ref="L830:L831" si="450">+M830+N830</f>
        <v>0</v>
      </c>
      <c r="M830" s="31">
        <f>+M831</f>
        <v>0</v>
      </c>
      <c r="N830" s="31">
        <f>+N831</f>
        <v>0</v>
      </c>
      <c r="O830" s="31">
        <f t="shared" ref="O830:O831" si="451">+P830+Q830</f>
        <v>0</v>
      </c>
      <c r="P830" s="32">
        <f>+P831</f>
        <v>0</v>
      </c>
      <c r="Q830" s="32">
        <f>+Q831</f>
        <v>0</v>
      </c>
    </row>
    <row r="831" spans="1:17" ht="13.6" hidden="1" x14ac:dyDescent="0.25">
      <c r="A831" s="25" t="s">
        <v>45</v>
      </c>
      <c r="B831" s="26">
        <v>700</v>
      </c>
      <c r="C831" s="27" t="s">
        <v>102</v>
      </c>
      <c r="D831" s="27" t="s">
        <v>181</v>
      </c>
      <c r="E831" s="129" t="s">
        <v>611</v>
      </c>
      <c r="F831" s="126">
        <v>240</v>
      </c>
      <c r="G831" s="27"/>
      <c r="H831" s="27"/>
      <c r="I831" s="31">
        <f t="shared" si="449"/>
        <v>0</v>
      </c>
      <c r="J831" s="31"/>
      <c r="K831" s="23"/>
      <c r="L831" s="31">
        <f t="shared" si="450"/>
        <v>0</v>
      </c>
      <c r="M831" s="31"/>
      <c r="N831" s="23"/>
      <c r="O831" s="31">
        <f t="shared" si="451"/>
        <v>0</v>
      </c>
      <c r="P831" s="32"/>
      <c r="Q831" s="24"/>
    </row>
    <row r="832" spans="1:17" ht="13.6" hidden="1" x14ac:dyDescent="0.25">
      <c r="A832" s="25" t="s">
        <v>19</v>
      </c>
      <c r="B832" s="26">
        <v>700</v>
      </c>
      <c r="C832" s="27" t="s">
        <v>102</v>
      </c>
      <c r="D832" s="27" t="s">
        <v>181</v>
      </c>
      <c r="E832" s="129" t="s">
        <v>611</v>
      </c>
      <c r="F832" s="126">
        <v>800</v>
      </c>
      <c r="G832" s="27"/>
      <c r="H832" s="27"/>
      <c r="I832" s="31">
        <f t="shared" ref="I832:Q832" si="452">+I833</f>
        <v>0</v>
      </c>
      <c r="J832" s="31">
        <f t="shared" si="452"/>
        <v>0</v>
      </c>
      <c r="K832" s="31">
        <f t="shared" si="452"/>
        <v>0</v>
      </c>
      <c r="L832" s="31">
        <f t="shared" si="452"/>
        <v>0</v>
      </c>
      <c r="M832" s="31">
        <f t="shared" si="452"/>
        <v>0</v>
      </c>
      <c r="N832" s="31">
        <f t="shared" si="452"/>
        <v>0</v>
      </c>
      <c r="O832" s="31">
        <f t="shared" si="452"/>
        <v>0</v>
      </c>
      <c r="P832" s="32">
        <f t="shared" si="452"/>
        <v>0</v>
      </c>
      <c r="Q832" s="32">
        <f t="shared" si="452"/>
        <v>0</v>
      </c>
    </row>
    <row r="833" spans="1:17" ht="13.6" hidden="1" x14ac:dyDescent="0.25">
      <c r="A833" s="36" t="s">
        <v>72</v>
      </c>
      <c r="B833" s="26">
        <v>700</v>
      </c>
      <c r="C833" s="27" t="s">
        <v>102</v>
      </c>
      <c r="D833" s="27" t="s">
        <v>181</v>
      </c>
      <c r="E833" s="129" t="s">
        <v>611</v>
      </c>
      <c r="F833" s="126">
        <v>850</v>
      </c>
      <c r="G833" s="27"/>
      <c r="H833" s="27"/>
      <c r="I833" s="31">
        <f>+J833+K833</f>
        <v>0</v>
      </c>
      <c r="J833" s="31"/>
      <c r="K833" s="31"/>
      <c r="L833" s="31">
        <f>+M833+N833</f>
        <v>0</v>
      </c>
      <c r="M833" s="31"/>
      <c r="N833" s="31"/>
      <c r="O833" s="31">
        <f>+P833+Q833</f>
        <v>0</v>
      </c>
      <c r="P833" s="32"/>
      <c r="Q833" s="32"/>
    </row>
    <row r="834" spans="1:17" ht="25.85" hidden="1" x14ac:dyDescent="0.25">
      <c r="A834" s="49" t="s">
        <v>612</v>
      </c>
      <c r="B834" s="4">
        <v>700</v>
      </c>
      <c r="C834" s="27" t="s">
        <v>102</v>
      </c>
      <c r="D834" s="27" t="s">
        <v>181</v>
      </c>
      <c r="E834" s="148" t="s">
        <v>613</v>
      </c>
      <c r="F834" s="125"/>
      <c r="G834" s="27"/>
      <c r="H834" s="27"/>
      <c r="I834" s="23">
        <f t="shared" ref="I834:Q834" si="453">+I835+I837</f>
        <v>0</v>
      </c>
      <c r="J834" s="23">
        <f t="shared" si="453"/>
        <v>0</v>
      </c>
      <c r="K834" s="23">
        <f t="shared" si="453"/>
        <v>0</v>
      </c>
      <c r="L834" s="23">
        <f t="shared" si="453"/>
        <v>0</v>
      </c>
      <c r="M834" s="23">
        <f t="shared" si="453"/>
        <v>0</v>
      </c>
      <c r="N834" s="23">
        <f t="shared" si="453"/>
        <v>0</v>
      </c>
      <c r="O834" s="23">
        <f t="shared" si="453"/>
        <v>0</v>
      </c>
      <c r="P834" s="24">
        <f t="shared" si="453"/>
        <v>0</v>
      </c>
      <c r="Q834" s="24">
        <f t="shared" si="453"/>
        <v>0</v>
      </c>
    </row>
    <row r="835" spans="1:17" ht="40.75" hidden="1" x14ac:dyDescent="0.25">
      <c r="A835" s="25" t="s">
        <v>33</v>
      </c>
      <c r="B835" s="26">
        <v>700</v>
      </c>
      <c r="C835" s="27" t="s">
        <v>102</v>
      </c>
      <c r="D835" s="27" t="s">
        <v>181</v>
      </c>
      <c r="E835" s="129" t="s">
        <v>613</v>
      </c>
      <c r="F835" s="126">
        <v>100</v>
      </c>
      <c r="G835" s="27"/>
      <c r="H835" s="27"/>
      <c r="I835" s="31">
        <f t="shared" ref="I835:Q835" si="454">+I836</f>
        <v>0</v>
      </c>
      <c r="J835" s="31">
        <f t="shared" si="454"/>
        <v>0</v>
      </c>
      <c r="K835" s="31">
        <f t="shared" si="454"/>
        <v>0</v>
      </c>
      <c r="L835" s="31">
        <f t="shared" si="454"/>
        <v>0</v>
      </c>
      <c r="M835" s="31">
        <f t="shared" si="454"/>
        <v>0</v>
      </c>
      <c r="N835" s="31">
        <f t="shared" si="454"/>
        <v>0</v>
      </c>
      <c r="O835" s="31">
        <f t="shared" si="454"/>
        <v>0</v>
      </c>
      <c r="P835" s="29">
        <f t="shared" si="454"/>
        <v>0</v>
      </c>
      <c r="Q835" s="32">
        <f t="shared" si="454"/>
        <v>0</v>
      </c>
    </row>
    <row r="836" spans="1:17" ht="13.6" hidden="1" x14ac:dyDescent="0.25">
      <c r="A836" s="36" t="s">
        <v>70</v>
      </c>
      <c r="B836" s="26">
        <v>700</v>
      </c>
      <c r="C836" s="27" t="s">
        <v>102</v>
      </c>
      <c r="D836" s="27" t="s">
        <v>181</v>
      </c>
      <c r="E836" s="129" t="s">
        <v>613</v>
      </c>
      <c r="F836" s="126">
        <v>110</v>
      </c>
      <c r="G836" s="27"/>
      <c r="H836" s="27"/>
      <c r="I836" s="31">
        <f>+J836+K836</f>
        <v>0</v>
      </c>
      <c r="J836" s="31"/>
      <c r="K836" s="31"/>
      <c r="L836" s="31">
        <f>+M836+N836</f>
        <v>0</v>
      </c>
      <c r="M836" s="31"/>
      <c r="N836" s="31"/>
      <c r="O836" s="31">
        <f>+P836+Q836</f>
        <v>0</v>
      </c>
      <c r="P836" s="29"/>
      <c r="Q836" s="32"/>
    </row>
    <row r="837" spans="1:17" ht="27.2" hidden="1" x14ac:dyDescent="0.25">
      <c r="A837" s="36" t="s">
        <v>81</v>
      </c>
      <c r="B837" s="26">
        <v>700</v>
      </c>
      <c r="C837" s="27" t="s">
        <v>102</v>
      </c>
      <c r="D837" s="27" t="s">
        <v>181</v>
      </c>
      <c r="E837" s="129" t="s">
        <v>613</v>
      </c>
      <c r="F837" s="126">
        <v>600</v>
      </c>
      <c r="G837" s="27"/>
      <c r="H837" s="27"/>
      <c r="I837" s="31">
        <f t="shared" ref="I837:Q837" si="455">+I838</f>
        <v>0</v>
      </c>
      <c r="J837" s="31">
        <f t="shared" si="455"/>
        <v>0</v>
      </c>
      <c r="K837" s="31">
        <f t="shared" si="455"/>
        <v>0</v>
      </c>
      <c r="L837" s="31">
        <f t="shared" si="455"/>
        <v>0</v>
      </c>
      <c r="M837" s="31">
        <f t="shared" si="455"/>
        <v>0</v>
      </c>
      <c r="N837" s="31">
        <f t="shared" si="455"/>
        <v>0</v>
      </c>
      <c r="O837" s="31">
        <f t="shared" si="455"/>
        <v>0</v>
      </c>
      <c r="P837" s="32">
        <f t="shared" si="455"/>
        <v>0</v>
      </c>
      <c r="Q837" s="32">
        <f t="shared" si="455"/>
        <v>0</v>
      </c>
    </row>
    <row r="838" spans="1:17" ht="13.6" hidden="1" x14ac:dyDescent="0.25">
      <c r="A838" s="80" t="s">
        <v>82</v>
      </c>
      <c r="B838" s="26">
        <v>700</v>
      </c>
      <c r="C838" s="27" t="s">
        <v>102</v>
      </c>
      <c r="D838" s="27" t="s">
        <v>181</v>
      </c>
      <c r="E838" s="129" t="s">
        <v>613</v>
      </c>
      <c r="F838" s="126">
        <v>610</v>
      </c>
      <c r="G838" s="27"/>
      <c r="H838" s="27"/>
      <c r="I838" s="31">
        <f>+J838+K838</f>
        <v>0</v>
      </c>
      <c r="J838" s="31"/>
      <c r="K838" s="31"/>
      <c r="L838" s="31">
        <f>+M838+N838</f>
        <v>0</v>
      </c>
      <c r="M838" s="31"/>
      <c r="N838" s="31"/>
      <c r="O838" s="31">
        <f>+P838+Q838</f>
        <v>0</v>
      </c>
      <c r="P838" s="29"/>
      <c r="Q838" s="32"/>
    </row>
    <row r="839" spans="1:17" hidden="1" x14ac:dyDescent="0.2">
      <c r="A839" s="49" t="s">
        <v>304</v>
      </c>
      <c r="B839" s="4">
        <v>700</v>
      </c>
      <c r="C839" s="19" t="s">
        <v>102</v>
      </c>
      <c r="D839" s="19" t="s">
        <v>181</v>
      </c>
      <c r="E839" s="64" t="s">
        <v>487</v>
      </c>
      <c r="F839" s="71"/>
      <c r="G839" s="19"/>
      <c r="H839" s="19"/>
      <c r="I839" s="23">
        <f t="shared" ref="I839:Q840" si="456">+I840</f>
        <v>0</v>
      </c>
      <c r="J839" s="23">
        <f t="shared" si="456"/>
        <v>0</v>
      </c>
      <c r="K839" s="23">
        <f t="shared" si="456"/>
        <v>0</v>
      </c>
      <c r="L839" s="23">
        <f t="shared" si="456"/>
        <v>0</v>
      </c>
      <c r="M839" s="23">
        <f t="shared" si="456"/>
        <v>0</v>
      </c>
      <c r="N839" s="23">
        <f t="shared" si="456"/>
        <v>0</v>
      </c>
      <c r="O839" s="23">
        <f t="shared" si="456"/>
        <v>0</v>
      </c>
      <c r="P839" s="21">
        <f t="shared" si="456"/>
        <v>0</v>
      </c>
      <c r="Q839" s="21">
        <f t="shared" si="456"/>
        <v>0</v>
      </c>
    </row>
    <row r="840" spans="1:17" ht="13.6" hidden="1" x14ac:dyDescent="0.25">
      <c r="A840" s="25" t="s">
        <v>25</v>
      </c>
      <c r="B840" s="26">
        <v>700</v>
      </c>
      <c r="C840" s="27" t="s">
        <v>102</v>
      </c>
      <c r="D840" s="27" t="s">
        <v>181</v>
      </c>
      <c r="E840" s="73" t="s">
        <v>487</v>
      </c>
      <c r="F840" s="65">
        <v>200</v>
      </c>
      <c r="G840" s="27"/>
      <c r="H840" s="27"/>
      <c r="I840" s="31">
        <f t="shared" si="456"/>
        <v>0</v>
      </c>
      <c r="J840" s="31">
        <f t="shared" si="456"/>
        <v>0</v>
      </c>
      <c r="K840" s="31">
        <f t="shared" si="456"/>
        <v>0</v>
      </c>
      <c r="L840" s="31">
        <f t="shared" si="456"/>
        <v>0</v>
      </c>
      <c r="M840" s="31">
        <f t="shared" si="456"/>
        <v>0</v>
      </c>
      <c r="N840" s="31">
        <f t="shared" si="456"/>
        <v>0</v>
      </c>
      <c r="O840" s="31">
        <f t="shared" si="456"/>
        <v>0</v>
      </c>
      <c r="P840" s="29">
        <f t="shared" si="456"/>
        <v>0</v>
      </c>
      <c r="Q840" s="29">
        <f t="shared" si="456"/>
        <v>0</v>
      </c>
    </row>
    <row r="841" spans="1:17" ht="13.6" hidden="1" x14ac:dyDescent="0.25">
      <c r="A841" s="25" t="s">
        <v>45</v>
      </c>
      <c r="B841" s="26">
        <v>700</v>
      </c>
      <c r="C841" s="27" t="s">
        <v>102</v>
      </c>
      <c r="D841" s="27" t="s">
        <v>181</v>
      </c>
      <c r="E841" s="73" t="s">
        <v>487</v>
      </c>
      <c r="F841" s="65">
        <v>240</v>
      </c>
      <c r="G841" s="27"/>
      <c r="H841" s="27"/>
      <c r="I841" s="31">
        <f>+J841+K841</f>
        <v>0</v>
      </c>
      <c r="J841" s="31"/>
      <c r="K841" s="31"/>
      <c r="L841" s="31">
        <f>+M841+N841</f>
        <v>0</v>
      </c>
      <c r="M841" s="31"/>
      <c r="N841" s="31"/>
      <c r="O841" s="31">
        <f>+P841+Q841</f>
        <v>0</v>
      </c>
      <c r="P841" s="29"/>
      <c r="Q841" s="29"/>
    </row>
    <row r="842" spans="1:17" ht="40.75" x14ac:dyDescent="0.25">
      <c r="A842" s="25" t="s">
        <v>33</v>
      </c>
      <c r="B842" s="26">
        <v>702</v>
      </c>
      <c r="C842" s="27" t="s">
        <v>63</v>
      </c>
      <c r="D842" s="27" t="s">
        <v>100</v>
      </c>
      <c r="E842" s="73" t="s">
        <v>609</v>
      </c>
      <c r="F842" s="33" t="s">
        <v>69</v>
      </c>
      <c r="G842" s="27"/>
      <c r="H842" s="27"/>
      <c r="I842" s="31">
        <f t="shared" ref="I842:Q842" si="457">+I843</f>
        <v>1701.7180000000001</v>
      </c>
      <c r="J842" s="31">
        <f t="shared" si="457"/>
        <v>1701.7180000000001</v>
      </c>
      <c r="K842" s="31">
        <f t="shared" si="457"/>
        <v>0</v>
      </c>
      <c r="L842" s="31">
        <f t="shared" si="457"/>
        <v>1021.5</v>
      </c>
      <c r="M842" s="31">
        <f t="shared" si="457"/>
        <v>1021.5</v>
      </c>
      <c r="N842" s="31">
        <f t="shared" si="457"/>
        <v>0</v>
      </c>
      <c r="O842" s="31">
        <f t="shared" si="457"/>
        <v>1059.4000000000001</v>
      </c>
      <c r="P842" s="29">
        <f t="shared" si="457"/>
        <v>1059.4000000000001</v>
      </c>
      <c r="Q842" s="29">
        <f t="shared" si="457"/>
        <v>0</v>
      </c>
    </row>
    <row r="843" spans="1:17" ht="13.6" x14ac:dyDescent="0.25">
      <c r="A843" s="25" t="s">
        <v>34</v>
      </c>
      <c r="B843" s="26">
        <v>702</v>
      </c>
      <c r="C843" s="27" t="s">
        <v>63</v>
      </c>
      <c r="D843" s="27" t="s">
        <v>100</v>
      </c>
      <c r="E843" s="73" t="s">
        <v>609</v>
      </c>
      <c r="F843" s="37" t="s">
        <v>91</v>
      </c>
      <c r="G843" s="27" t="s">
        <v>63</v>
      </c>
      <c r="H843" s="27" t="s">
        <v>100</v>
      </c>
      <c r="I843" s="31">
        <f>+J843+K843</f>
        <v>1701.7180000000001</v>
      </c>
      <c r="J843" s="31">
        <v>1701.7180000000001</v>
      </c>
      <c r="K843" s="31"/>
      <c r="L843" s="31">
        <f>+M843+N843</f>
        <v>1021.5</v>
      </c>
      <c r="M843" s="31">
        <v>1021.5</v>
      </c>
      <c r="N843" s="31"/>
      <c r="O843" s="31">
        <f>+P843+Q843</f>
        <v>1059.4000000000001</v>
      </c>
      <c r="P843" s="32">
        <v>1059.4000000000001</v>
      </c>
      <c r="Q843" s="29"/>
    </row>
    <row r="844" spans="1:17" x14ac:dyDescent="0.2">
      <c r="A844" s="44" t="s">
        <v>614</v>
      </c>
      <c r="B844" s="61">
        <v>700</v>
      </c>
      <c r="C844" s="46" t="s">
        <v>112</v>
      </c>
      <c r="D844" s="46" t="s">
        <v>63</v>
      </c>
      <c r="E844" s="47" t="s">
        <v>353</v>
      </c>
      <c r="F844" s="149"/>
      <c r="G844" s="46"/>
      <c r="H844" s="46"/>
      <c r="I844" s="17">
        <f t="shared" ref="I844:I845" si="458">+I845</f>
        <v>110</v>
      </c>
      <c r="J844" s="17">
        <f t="shared" ref="J844:Q845" si="459">+J845</f>
        <v>110</v>
      </c>
      <c r="K844" s="17">
        <f t="shared" si="459"/>
        <v>0</v>
      </c>
      <c r="L844" s="17">
        <f t="shared" si="459"/>
        <v>0</v>
      </c>
      <c r="M844" s="17">
        <f t="shared" si="459"/>
        <v>0</v>
      </c>
      <c r="N844" s="17">
        <f t="shared" si="459"/>
        <v>0</v>
      </c>
      <c r="O844" s="17">
        <f t="shared" si="459"/>
        <v>0</v>
      </c>
      <c r="P844" s="17">
        <f t="shared" si="459"/>
        <v>0</v>
      </c>
      <c r="Q844" s="17">
        <f t="shared" si="459"/>
        <v>0</v>
      </c>
    </row>
    <row r="845" spans="1:17" ht="13.6" x14ac:dyDescent="0.25">
      <c r="A845" s="25" t="s">
        <v>25</v>
      </c>
      <c r="B845" s="26">
        <v>700</v>
      </c>
      <c r="C845" s="27" t="s">
        <v>112</v>
      </c>
      <c r="D845" s="27" t="s">
        <v>63</v>
      </c>
      <c r="E845" s="54" t="s">
        <v>353</v>
      </c>
      <c r="F845" s="33" t="s">
        <v>26</v>
      </c>
      <c r="G845" s="27"/>
      <c r="H845" s="27"/>
      <c r="I845" s="31">
        <f t="shared" si="458"/>
        <v>110</v>
      </c>
      <c r="J845" s="31">
        <f t="shared" si="459"/>
        <v>110</v>
      </c>
      <c r="K845" s="31">
        <f t="shared" si="459"/>
        <v>0</v>
      </c>
      <c r="L845" s="31">
        <f t="shared" si="459"/>
        <v>0</v>
      </c>
      <c r="M845" s="31">
        <f t="shared" si="459"/>
        <v>0</v>
      </c>
      <c r="N845" s="31">
        <f t="shared" si="459"/>
        <v>0</v>
      </c>
      <c r="O845" s="31">
        <f t="shared" si="459"/>
        <v>0</v>
      </c>
      <c r="P845" s="32">
        <f t="shared" si="459"/>
        <v>0</v>
      </c>
      <c r="Q845" s="32">
        <f t="shared" si="459"/>
        <v>0</v>
      </c>
    </row>
    <row r="846" spans="1:17" ht="13.6" x14ac:dyDescent="0.25">
      <c r="A846" s="25" t="s">
        <v>45</v>
      </c>
      <c r="B846" s="26">
        <v>700</v>
      </c>
      <c r="C846" s="27" t="s">
        <v>112</v>
      </c>
      <c r="D846" s="27" t="s">
        <v>63</v>
      </c>
      <c r="E846" s="54" t="s">
        <v>353</v>
      </c>
      <c r="F846" s="33" t="s">
        <v>28</v>
      </c>
      <c r="G846" s="27" t="s">
        <v>112</v>
      </c>
      <c r="H846" s="27" t="s">
        <v>63</v>
      </c>
      <c r="I846" s="31">
        <f>+J846+K846</f>
        <v>110</v>
      </c>
      <c r="J846" s="31">
        <v>110</v>
      </c>
      <c r="K846" s="31"/>
      <c r="L846" s="31">
        <f>+M846+N846</f>
        <v>0</v>
      </c>
      <c r="M846" s="31"/>
      <c r="N846" s="31"/>
      <c r="O846" s="31">
        <f>+P846+Q846</f>
        <v>0</v>
      </c>
      <c r="P846" s="29"/>
      <c r="Q846" s="29"/>
    </row>
    <row r="847" spans="1:17" ht="13.6" hidden="1" x14ac:dyDescent="0.25">
      <c r="A847" s="56" t="s">
        <v>135</v>
      </c>
      <c r="B847" s="26">
        <v>700</v>
      </c>
      <c r="C847" s="27" t="s">
        <v>102</v>
      </c>
      <c r="D847" s="27" t="s">
        <v>181</v>
      </c>
      <c r="E847" s="73" t="s">
        <v>488</v>
      </c>
      <c r="F847" s="42">
        <v>300</v>
      </c>
      <c r="G847" s="27" t="s">
        <v>102</v>
      </c>
      <c r="H847" s="27" t="s">
        <v>181</v>
      </c>
      <c r="I847" s="31">
        <f t="shared" ref="I847:Q847" si="460">+I848</f>
        <v>0</v>
      </c>
      <c r="J847" s="31">
        <f t="shared" si="460"/>
        <v>0</v>
      </c>
      <c r="K847" s="31">
        <f t="shared" si="460"/>
        <v>0</v>
      </c>
      <c r="L847" s="31">
        <f t="shared" si="460"/>
        <v>0</v>
      </c>
      <c r="M847" s="31">
        <f t="shared" si="460"/>
        <v>0</v>
      </c>
      <c r="N847" s="31">
        <f t="shared" si="460"/>
        <v>0</v>
      </c>
      <c r="O847" s="31">
        <f t="shared" si="460"/>
        <v>0</v>
      </c>
      <c r="P847" s="29">
        <f t="shared" si="460"/>
        <v>0</v>
      </c>
      <c r="Q847" s="29">
        <f t="shared" si="460"/>
        <v>0</v>
      </c>
    </row>
    <row r="848" spans="1:17" ht="13.6" hidden="1" x14ac:dyDescent="0.25">
      <c r="A848" s="80" t="s">
        <v>151</v>
      </c>
      <c r="B848" s="26">
        <v>700</v>
      </c>
      <c r="C848" s="27" t="s">
        <v>102</v>
      </c>
      <c r="D848" s="27" t="s">
        <v>181</v>
      </c>
      <c r="E848" s="73" t="s">
        <v>488</v>
      </c>
      <c r="F848" s="42">
        <v>320</v>
      </c>
      <c r="G848" s="27" t="s">
        <v>102</v>
      </c>
      <c r="H848" s="27" t="s">
        <v>181</v>
      </c>
      <c r="I848" s="31">
        <f>+J848+K848</f>
        <v>0</v>
      </c>
      <c r="J848" s="31"/>
      <c r="K848" s="31"/>
      <c r="L848" s="31">
        <f>+M848+N848</f>
        <v>0</v>
      </c>
      <c r="M848" s="31"/>
      <c r="N848" s="31"/>
      <c r="O848" s="31">
        <f>+P848+Q848</f>
        <v>0</v>
      </c>
      <c r="P848" s="29"/>
      <c r="Q848" s="29"/>
    </row>
    <row r="849" spans="1:17" x14ac:dyDescent="0.2">
      <c r="A849" s="91" t="s">
        <v>615</v>
      </c>
      <c r="B849" s="45" t="s">
        <v>38</v>
      </c>
      <c r="C849" s="46" t="s">
        <v>63</v>
      </c>
      <c r="D849" s="46" t="s">
        <v>111</v>
      </c>
      <c r="E849" s="62" t="s">
        <v>616</v>
      </c>
      <c r="F849" s="150"/>
      <c r="G849" s="46"/>
      <c r="H849" s="46"/>
      <c r="I849" s="17">
        <f t="shared" ref="I849:Q850" si="461">+I850</f>
        <v>3500</v>
      </c>
      <c r="J849" s="17">
        <f t="shared" si="461"/>
        <v>3500</v>
      </c>
      <c r="K849" s="17">
        <f t="shared" si="461"/>
        <v>0</v>
      </c>
      <c r="L849" s="17">
        <f t="shared" si="461"/>
        <v>3500</v>
      </c>
      <c r="M849" s="17">
        <f t="shared" si="461"/>
        <v>3500</v>
      </c>
      <c r="N849" s="17">
        <f t="shared" si="461"/>
        <v>0</v>
      </c>
      <c r="O849" s="17">
        <f t="shared" si="461"/>
        <v>3500</v>
      </c>
      <c r="P849" s="77">
        <f t="shared" si="461"/>
        <v>3500</v>
      </c>
      <c r="Q849" s="77">
        <f t="shared" si="461"/>
        <v>0</v>
      </c>
    </row>
    <row r="850" spans="1:17" ht="13.6" x14ac:dyDescent="0.25">
      <c r="A850" s="80" t="s">
        <v>19</v>
      </c>
      <c r="B850" s="53" t="s">
        <v>38</v>
      </c>
      <c r="C850" s="27" t="s">
        <v>63</v>
      </c>
      <c r="D850" s="27" t="s">
        <v>111</v>
      </c>
      <c r="E850" s="73" t="s">
        <v>616</v>
      </c>
      <c r="F850" s="42">
        <v>800</v>
      </c>
      <c r="G850" s="27"/>
      <c r="H850" s="27"/>
      <c r="I850" s="31">
        <f t="shared" si="461"/>
        <v>3500</v>
      </c>
      <c r="J850" s="31">
        <f t="shared" si="461"/>
        <v>3500</v>
      </c>
      <c r="K850" s="31">
        <f t="shared" si="461"/>
        <v>0</v>
      </c>
      <c r="L850" s="31">
        <f t="shared" si="461"/>
        <v>3500</v>
      </c>
      <c r="M850" s="31">
        <f t="shared" si="461"/>
        <v>3500</v>
      </c>
      <c r="N850" s="31">
        <f t="shared" si="461"/>
        <v>0</v>
      </c>
      <c r="O850" s="31">
        <f t="shared" si="461"/>
        <v>3500</v>
      </c>
      <c r="P850" s="32">
        <f t="shared" si="461"/>
        <v>3500</v>
      </c>
      <c r="Q850" s="32">
        <f t="shared" si="461"/>
        <v>0</v>
      </c>
    </row>
    <row r="851" spans="1:17" ht="13.6" x14ac:dyDescent="0.25">
      <c r="A851" s="25" t="s">
        <v>617</v>
      </c>
      <c r="B851" s="53" t="s">
        <v>38</v>
      </c>
      <c r="C851" s="27" t="s">
        <v>63</v>
      </c>
      <c r="D851" s="27" t="s">
        <v>111</v>
      </c>
      <c r="E851" s="73" t="s">
        <v>616</v>
      </c>
      <c r="F851" s="42">
        <v>870</v>
      </c>
      <c r="G851" s="27" t="s">
        <v>63</v>
      </c>
      <c r="H851" s="27" t="s">
        <v>111</v>
      </c>
      <c r="I851" s="31">
        <f>+J851+K851</f>
        <v>3500</v>
      </c>
      <c r="J851" s="31">
        <v>3500</v>
      </c>
      <c r="K851" s="31"/>
      <c r="L851" s="31">
        <f>+M851+N851</f>
        <v>3500</v>
      </c>
      <c r="M851" s="31">
        <v>3500</v>
      </c>
      <c r="N851" s="31"/>
      <c r="O851" s="31">
        <f>+P851+Q851</f>
        <v>3500</v>
      </c>
      <c r="P851" s="32">
        <v>3500</v>
      </c>
      <c r="Q851" s="32"/>
    </row>
    <row r="852" spans="1:17" ht="25.85" x14ac:dyDescent="0.25">
      <c r="A852" s="102" t="s">
        <v>618</v>
      </c>
      <c r="B852" s="61">
        <v>700</v>
      </c>
      <c r="C852" s="46" t="s">
        <v>102</v>
      </c>
      <c r="D852" s="46" t="s">
        <v>63</v>
      </c>
      <c r="E852" s="151" t="s">
        <v>486</v>
      </c>
      <c r="F852" s="152"/>
      <c r="G852" s="46"/>
      <c r="H852" s="46"/>
      <c r="I852" s="17">
        <f>+I853+I855+I857+I859</f>
        <v>146495.19</v>
      </c>
      <c r="J852" s="17">
        <f t="shared" ref="J852:Q852" si="462">+J853+J855+J857+J859</f>
        <v>146495.19</v>
      </c>
      <c r="K852" s="17">
        <f t="shared" si="462"/>
        <v>0</v>
      </c>
      <c r="L852" s="17">
        <f t="shared" si="462"/>
        <v>146168.02446000002</v>
      </c>
      <c r="M852" s="17">
        <f t="shared" si="462"/>
        <v>146168.02446000002</v>
      </c>
      <c r="N852" s="17">
        <f t="shared" si="462"/>
        <v>0</v>
      </c>
      <c r="O852" s="17">
        <f t="shared" si="462"/>
        <v>153739.18791000001</v>
      </c>
      <c r="P852" s="17">
        <f t="shared" si="462"/>
        <v>153739.18791000001</v>
      </c>
      <c r="Q852" s="17">
        <f t="shared" si="462"/>
        <v>0</v>
      </c>
    </row>
    <row r="853" spans="1:17" ht="40.75" x14ac:dyDescent="0.25">
      <c r="A853" s="36" t="s">
        <v>33</v>
      </c>
      <c r="B853" s="26">
        <v>700</v>
      </c>
      <c r="C853" s="27" t="s">
        <v>102</v>
      </c>
      <c r="D853" s="27" t="s">
        <v>63</v>
      </c>
      <c r="E853" s="129" t="s">
        <v>486</v>
      </c>
      <c r="F853" s="37" t="s">
        <v>69</v>
      </c>
      <c r="G853" s="27"/>
      <c r="H853" s="27"/>
      <c r="I853" s="31">
        <f t="shared" ref="I853:Q853" si="463">+I854</f>
        <v>72418.2</v>
      </c>
      <c r="J853" s="31">
        <f t="shared" si="463"/>
        <v>72418.2</v>
      </c>
      <c r="K853" s="31">
        <f t="shared" si="463"/>
        <v>0</v>
      </c>
      <c r="L853" s="31">
        <f t="shared" si="463"/>
        <v>91992.924459999995</v>
      </c>
      <c r="M853" s="31">
        <f t="shared" si="463"/>
        <v>91992.924459999995</v>
      </c>
      <c r="N853" s="31">
        <f t="shared" si="463"/>
        <v>0</v>
      </c>
      <c r="O853" s="31">
        <f t="shared" si="463"/>
        <v>99564.087910000002</v>
      </c>
      <c r="P853" s="32">
        <f t="shared" si="463"/>
        <v>99564.087910000002</v>
      </c>
      <c r="Q853" s="29">
        <f t="shared" si="463"/>
        <v>0</v>
      </c>
    </row>
    <row r="854" spans="1:17" ht="13.6" x14ac:dyDescent="0.25">
      <c r="A854" s="25" t="s">
        <v>70</v>
      </c>
      <c r="B854" s="26">
        <v>700</v>
      </c>
      <c r="C854" s="27" t="s">
        <v>102</v>
      </c>
      <c r="D854" s="27" t="s">
        <v>63</v>
      </c>
      <c r="E854" s="129" t="s">
        <v>486</v>
      </c>
      <c r="F854" s="55" t="s">
        <v>71</v>
      </c>
      <c r="G854" s="27" t="s">
        <v>102</v>
      </c>
      <c r="H854" s="27" t="s">
        <v>63</v>
      </c>
      <c r="I854" s="31">
        <f>+J854+K854</f>
        <v>72418.2</v>
      </c>
      <c r="J854" s="31">
        <f>51679.1+20739.1</f>
        <v>72418.2</v>
      </c>
      <c r="K854" s="31"/>
      <c r="L854" s="31">
        <f>+M854+N854</f>
        <v>91992.924459999995</v>
      </c>
      <c r="M854" s="31">
        <f>85000+6992.92446</f>
        <v>91992.924459999995</v>
      </c>
      <c r="N854" s="31"/>
      <c r="O854" s="31">
        <f>+P854+Q854</f>
        <v>99564.087910000002</v>
      </c>
      <c r="P854" s="32">
        <v>99564.087910000002</v>
      </c>
      <c r="Q854" s="29"/>
    </row>
    <row r="855" spans="1:17" ht="13.6" x14ac:dyDescent="0.25">
      <c r="A855" s="25" t="s">
        <v>25</v>
      </c>
      <c r="B855" s="26">
        <v>700</v>
      </c>
      <c r="C855" s="27" t="s">
        <v>102</v>
      </c>
      <c r="D855" s="27" t="s">
        <v>63</v>
      </c>
      <c r="E855" s="129" t="s">
        <v>486</v>
      </c>
      <c r="F855" s="65">
        <v>200</v>
      </c>
      <c r="G855" s="27"/>
      <c r="H855" s="27"/>
      <c r="I855" s="31">
        <f t="shared" ref="I855:Q855" si="464">+I856</f>
        <v>50459.39</v>
      </c>
      <c r="J855" s="31">
        <f t="shared" si="464"/>
        <v>50459.39</v>
      </c>
      <c r="K855" s="31">
        <f t="shared" si="464"/>
        <v>0</v>
      </c>
      <c r="L855" s="31">
        <f t="shared" si="464"/>
        <v>35570</v>
      </c>
      <c r="M855" s="31">
        <f t="shared" si="464"/>
        <v>35570</v>
      </c>
      <c r="N855" s="31">
        <f t="shared" si="464"/>
        <v>0</v>
      </c>
      <c r="O855" s="31">
        <f t="shared" si="464"/>
        <v>35570</v>
      </c>
      <c r="P855" s="32">
        <f t="shared" si="464"/>
        <v>35570</v>
      </c>
      <c r="Q855" s="32">
        <f t="shared" si="464"/>
        <v>0</v>
      </c>
    </row>
    <row r="856" spans="1:17" ht="13.6" x14ac:dyDescent="0.25">
      <c r="A856" s="36" t="s">
        <v>45</v>
      </c>
      <c r="B856" s="26">
        <v>700</v>
      </c>
      <c r="C856" s="27" t="s">
        <v>102</v>
      </c>
      <c r="D856" s="27" t="s">
        <v>63</v>
      </c>
      <c r="E856" s="129" t="s">
        <v>486</v>
      </c>
      <c r="F856" s="42">
        <v>240</v>
      </c>
      <c r="G856" s="27" t="s">
        <v>102</v>
      </c>
      <c r="H856" s="27" t="s">
        <v>63</v>
      </c>
      <c r="I856" s="31">
        <f>+J856+K856</f>
        <v>50459.39</v>
      </c>
      <c r="J856" s="31">
        <f>50782.69-4068.3+570+1555+1620</f>
        <v>50459.39</v>
      </c>
      <c r="K856" s="31"/>
      <c r="L856" s="31">
        <f>+M856+N856</f>
        <v>35570</v>
      </c>
      <c r="M856" s="31">
        <f>35000+570</f>
        <v>35570</v>
      </c>
      <c r="N856" s="31"/>
      <c r="O856" s="31">
        <f>+P856+Q856</f>
        <v>35570</v>
      </c>
      <c r="P856" s="29">
        <f>35000+570</f>
        <v>35570</v>
      </c>
      <c r="Q856" s="29"/>
    </row>
    <row r="857" spans="1:17" ht="27.2" x14ac:dyDescent="0.25">
      <c r="A857" s="25" t="s">
        <v>81</v>
      </c>
      <c r="B857" s="26">
        <v>700</v>
      </c>
      <c r="C857" s="27" t="s">
        <v>102</v>
      </c>
      <c r="D857" s="27" t="s">
        <v>63</v>
      </c>
      <c r="E857" s="129" t="s">
        <v>486</v>
      </c>
      <c r="F857" s="42">
        <v>600</v>
      </c>
      <c r="G857" s="27"/>
      <c r="H857" s="27"/>
      <c r="I857" s="31">
        <f t="shared" ref="I857:Q857" si="465">+I858</f>
        <v>17012.5</v>
      </c>
      <c r="J857" s="31">
        <f t="shared" si="465"/>
        <v>17012.5</v>
      </c>
      <c r="K857" s="31">
        <f t="shared" si="465"/>
        <v>0</v>
      </c>
      <c r="L857" s="31">
        <f t="shared" si="465"/>
        <v>12000</v>
      </c>
      <c r="M857" s="31">
        <f t="shared" si="465"/>
        <v>12000</v>
      </c>
      <c r="N857" s="31">
        <f t="shared" si="465"/>
        <v>0</v>
      </c>
      <c r="O857" s="31">
        <f t="shared" si="465"/>
        <v>12000</v>
      </c>
      <c r="P857" s="32">
        <f t="shared" si="465"/>
        <v>12000</v>
      </c>
      <c r="Q857" s="32">
        <f t="shared" si="465"/>
        <v>0</v>
      </c>
    </row>
    <row r="858" spans="1:17" ht="13.6" x14ac:dyDescent="0.25">
      <c r="A858" s="36" t="s">
        <v>82</v>
      </c>
      <c r="B858" s="26">
        <v>700</v>
      </c>
      <c r="C858" s="27" t="s">
        <v>102</v>
      </c>
      <c r="D858" s="27" t="s">
        <v>63</v>
      </c>
      <c r="E858" s="129" t="s">
        <v>486</v>
      </c>
      <c r="F858" s="42">
        <v>610</v>
      </c>
      <c r="G858" s="27" t="s">
        <v>102</v>
      </c>
      <c r="H858" s="27" t="s">
        <v>63</v>
      </c>
      <c r="I858" s="31">
        <f>+J858+K858</f>
        <v>17012.5</v>
      </c>
      <c r="J858" s="31">
        <f>17000-377.5+150+240</f>
        <v>17012.5</v>
      </c>
      <c r="K858" s="31"/>
      <c r="L858" s="31">
        <f>+M858+N858</f>
        <v>12000</v>
      </c>
      <c r="M858" s="31">
        <v>12000</v>
      </c>
      <c r="N858" s="31"/>
      <c r="O858" s="31">
        <f>+P858+Q858</f>
        <v>12000</v>
      </c>
      <c r="P858" s="29">
        <v>12000</v>
      </c>
      <c r="Q858" s="29"/>
    </row>
    <row r="859" spans="1:17" ht="13.6" x14ac:dyDescent="0.25">
      <c r="A859" s="25" t="s">
        <v>19</v>
      </c>
      <c r="B859" s="26">
        <v>700</v>
      </c>
      <c r="C859" s="27" t="s">
        <v>102</v>
      </c>
      <c r="D859" s="27" t="s">
        <v>63</v>
      </c>
      <c r="E859" s="129" t="s">
        <v>486</v>
      </c>
      <c r="F859" s="65">
        <v>800</v>
      </c>
      <c r="G859" s="27"/>
      <c r="H859" s="27"/>
      <c r="I859" s="31">
        <f>+I860</f>
        <v>6605.0999999999995</v>
      </c>
      <c r="J859" s="31">
        <f t="shared" ref="J859:Q859" si="466">+J860</f>
        <v>6605.0999999999995</v>
      </c>
      <c r="K859" s="31">
        <f t="shared" si="466"/>
        <v>0</v>
      </c>
      <c r="L859" s="31">
        <f t="shared" si="466"/>
        <v>6605.1</v>
      </c>
      <c r="M859" s="31">
        <f t="shared" si="466"/>
        <v>6605.1</v>
      </c>
      <c r="N859" s="31">
        <f t="shared" si="466"/>
        <v>0</v>
      </c>
      <c r="O859" s="31">
        <f t="shared" si="466"/>
        <v>6605.1</v>
      </c>
      <c r="P859" s="31">
        <f t="shared" si="466"/>
        <v>6605.1</v>
      </c>
      <c r="Q859" s="31">
        <f t="shared" si="466"/>
        <v>0</v>
      </c>
    </row>
    <row r="860" spans="1:17" ht="13.6" x14ac:dyDescent="0.25">
      <c r="A860" s="25" t="s">
        <v>72</v>
      </c>
      <c r="B860" s="26">
        <v>700</v>
      </c>
      <c r="C860" s="27" t="s">
        <v>102</v>
      </c>
      <c r="D860" s="27" t="s">
        <v>63</v>
      </c>
      <c r="E860" s="129" t="s">
        <v>486</v>
      </c>
      <c r="F860" s="65">
        <v>850</v>
      </c>
      <c r="G860" s="27" t="s">
        <v>102</v>
      </c>
      <c r="H860" s="27" t="s">
        <v>63</v>
      </c>
      <c r="I860" s="31">
        <f>+J860+K860</f>
        <v>6605.0999999999995</v>
      </c>
      <c r="J860" s="31">
        <f>6835.7-230.6</f>
        <v>6605.0999999999995</v>
      </c>
      <c r="K860" s="31"/>
      <c r="L860" s="31">
        <f>+M860+N860</f>
        <v>6605.1</v>
      </c>
      <c r="M860" s="31">
        <v>6605.1</v>
      </c>
      <c r="N860" s="31"/>
      <c r="O860" s="31">
        <f>+P860+Q860</f>
        <v>6605.1</v>
      </c>
      <c r="P860" s="29">
        <v>6605.1</v>
      </c>
      <c r="Q860" s="29"/>
    </row>
    <row r="861" spans="1:17" ht="25.85" x14ac:dyDescent="0.2">
      <c r="A861" s="60" t="s">
        <v>619</v>
      </c>
      <c r="B861" s="61">
        <v>700</v>
      </c>
      <c r="C861" s="46" t="s">
        <v>102</v>
      </c>
      <c r="D861" s="46" t="s">
        <v>181</v>
      </c>
      <c r="E861" s="151" t="s">
        <v>620</v>
      </c>
      <c r="F861" s="144"/>
      <c r="G861" s="46"/>
      <c r="H861" s="46"/>
      <c r="I861" s="17">
        <f>+I862+I864+I869+I871</f>
        <v>374122.68599999999</v>
      </c>
      <c r="J861" s="17">
        <f t="shared" ref="J861:Q861" si="467">+J862+J864+J869+J871</f>
        <v>374122.68599999999</v>
      </c>
      <c r="K861" s="17">
        <f t="shared" si="467"/>
        <v>0</v>
      </c>
      <c r="L861" s="17">
        <f t="shared" si="467"/>
        <v>371145.30000000005</v>
      </c>
      <c r="M861" s="17">
        <f t="shared" si="467"/>
        <v>371145.30000000005</v>
      </c>
      <c r="N861" s="17">
        <f t="shared" si="467"/>
        <v>0</v>
      </c>
      <c r="O861" s="17">
        <f t="shared" si="467"/>
        <v>388129.4</v>
      </c>
      <c r="P861" s="17">
        <f t="shared" si="467"/>
        <v>388129.4</v>
      </c>
      <c r="Q861" s="17">
        <f t="shared" si="467"/>
        <v>0</v>
      </c>
    </row>
    <row r="862" spans="1:17" ht="40.75" x14ac:dyDescent="0.25">
      <c r="A862" s="36" t="s">
        <v>33</v>
      </c>
      <c r="B862" s="26">
        <v>700</v>
      </c>
      <c r="C862" s="27" t="s">
        <v>102</v>
      </c>
      <c r="D862" s="27" t="s">
        <v>181</v>
      </c>
      <c r="E862" s="129" t="s">
        <v>620</v>
      </c>
      <c r="F862" s="153" t="s">
        <v>69</v>
      </c>
      <c r="G862" s="27"/>
      <c r="H862" s="27"/>
      <c r="I862" s="31">
        <f t="shared" ref="I862:Q862" si="468">+I863</f>
        <v>45403.199999999997</v>
      </c>
      <c r="J862" s="31">
        <f t="shared" si="468"/>
        <v>45403.199999999997</v>
      </c>
      <c r="K862" s="31">
        <f t="shared" si="468"/>
        <v>0</v>
      </c>
      <c r="L862" s="31">
        <f t="shared" si="468"/>
        <v>61991.6</v>
      </c>
      <c r="M862" s="31">
        <f t="shared" si="468"/>
        <v>61991.6</v>
      </c>
      <c r="N862" s="31">
        <f t="shared" si="468"/>
        <v>0</v>
      </c>
      <c r="O862" s="31">
        <f t="shared" si="468"/>
        <v>78975.7</v>
      </c>
      <c r="P862" s="32">
        <f t="shared" si="468"/>
        <v>78975.7</v>
      </c>
      <c r="Q862" s="32">
        <f t="shared" si="468"/>
        <v>0</v>
      </c>
    </row>
    <row r="863" spans="1:17" ht="13.6" x14ac:dyDescent="0.25">
      <c r="A863" s="25" t="s">
        <v>70</v>
      </c>
      <c r="B863" s="26">
        <v>700</v>
      </c>
      <c r="C863" s="27" t="s">
        <v>102</v>
      </c>
      <c r="D863" s="27" t="s">
        <v>181</v>
      </c>
      <c r="E863" s="129" t="s">
        <v>620</v>
      </c>
      <c r="F863" s="154" t="s">
        <v>71</v>
      </c>
      <c r="G863" s="27" t="s">
        <v>102</v>
      </c>
      <c r="H863" s="27" t="s">
        <v>181</v>
      </c>
      <c r="I863" s="31">
        <f>+J863+K863</f>
        <v>45403.199999999997</v>
      </c>
      <c r="J863" s="31">
        <v>45403.199999999997</v>
      </c>
      <c r="K863" s="31"/>
      <c r="L863" s="31">
        <f>+M863+N863</f>
        <v>61991.6</v>
      </c>
      <c r="M863" s="31">
        <f>57000+4991.6</f>
        <v>61991.6</v>
      </c>
      <c r="N863" s="31"/>
      <c r="O863" s="31">
        <f>+P863+Q863</f>
        <v>78975.7</v>
      </c>
      <c r="P863" s="32">
        <v>78975.7</v>
      </c>
      <c r="Q863" s="32"/>
    </row>
    <row r="864" spans="1:17" ht="13.6" x14ac:dyDescent="0.25">
      <c r="A864" s="25" t="s">
        <v>25</v>
      </c>
      <c r="B864" s="26">
        <v>700</v>
      </c>
      <c r="C864" s="27" t="s">
        <v>102</v>
      </c>
      <c r="D864" s="27" t="s">
        <v>181</v>
      </c>
      <c r="E864" s="129" t="s">
        <v>620</v>
      </c>
      <c r="F864" s="126">
        <v>200</v>
      </c>
      <c r="G864" s="27"/>
      <c r="H864" s="27"/>
      <c r="I864" s="31">
        <f t="shared" ref="I864:Q864" si="469">+I865</f>
        <v>86762.59</v>
      </c>
      <c r="J864" s="31">
        <f t="shared" si="469"/>
        <v>86762.59</v>
      </c>
      <c r="K864" s="31">
        <f t="shared" si="469"/>
        <v>0</v>
      </c>
      <c r="L864" s="31">
        <f t="shared" si="469"/>
        <v>74487.8</v>
      </c>
      <c r="M864" s="31">
        <f t="shared" si="469"/>
        <v>74487.8</v>
      </c>
      <c r="N864" s="31">
        <f t="shared" si="469"/>
        <v>0</v>
      </c>
      <c r="O864" s="31">
        <f t="shared" si="469"/>
        <v>74487.8</v>
      </c>
      <c r="P864" s="32">
        <f t="shared" si="469"/>
        <v>74487.8</v>
      </c>
      <c r="Q864" s="32">
        <f t="shared" si="469"/>
        <v>0</v>
      </c>
    </row>
    <row r="865" spans="1:17" ht="13.6" x14ac:dyDescent="0.25">
      <c r="A865" s="25" t="s">
        <v>45</v>
      </c>
      <c r="B865" s="26">
        <v>700</v>
      </c>
      <c r="C865" s="27" t="s">
        <v>102</v>
      </c>
      <c r="D865" s="27" t="s">
        <v>181</v>
      </c>
      <c r="E865" s="129" t="s">
        <v>620</v>
      </c>
      <c r="F865" s="126">
        <v>240</v>
      </c>
      <c r="G865" s="27" t="s">
        <v>102</v>
      </c>
      <c r="H865" s="27" t="s">
        <v>181</v>
      </c>
      <c r="I865" s="31">
        <f>+J865+K865</f>
        <v>86762.59</v>
      </c>
      <c r="J865" s="31">
        <f>44472.6+41969.79+15.2+30+275</f>
        <v>86762.59</v>
      </c>
      <c r="K865" s="31"/>
      <c r="L865" s="31">
        <f>+M865+N865</f>
        <v>74487.8</v>
      </c>
      <c r="M865" s="31">
        <f>30000+44472.6+15.2</f>
        <v>74487.8</v>
      </c>
      <c r="N865" s="31"/>
      <c r="O865" s="31">
        <f>+P865+Q865</f>
        <v>74487.8</v>
      </c>
      <c r="P865" s="32">
        <f>30000+44472.6+15.2</f>
        <v>74487.8</v>
      </c>
      <c r="Q865" s="32"/>
    </row>
    <row r="866" spans="1:17" ht="38.75" hidden="1" x14ac:dyDescent="0.25">
      <c r="A866" s="49" t="s">
        <v>621</v>
      </c>
      <c r="B866" s="26">
        <v>700</v>
      </c>
      <c r="C866" s="27" t="s">
        <v>102</v>
      </c>
      <c r="D866" s="27" t="s">
        <v>181</v>
      </c>
      <c r="E866" s="50" t="s">
        <v>622</v>
      </c>
      <c r="F866" s="126"/>
      <c r="G866" s="27" t="s">
        <v>102</v>
      </c>
      <c r="H866" s="27" t="s">
        <v>181</v>
      </c>
      <c r="I866" s="23">
        <f t="shared" ref="I866:Q867" si="470">+I867</f>
        <v>0</v>
      </c>
      <c r="J866" s="23">
        <f t="shared" si="470"/>
        <v>0</v>
      </c>
      <c r="K866" s="23">
        <f t="shared" si="470"/>
        <v>0</v>
      </c>
      <c r="L866" s="23">
        <f t="shared" si="470"/>
        <v>0</v>
      </c>
      <c r="M866" s="23">
        <f t="shared" si="470"/>
        <v>0</v>
      </c>
      <c r="N866" s="23">
        <f t="shared" si="470"/>
        <v>0</v>
      </c>
      <c r="O866" s="23">
        <f t="shared" si="470"/>
        <v>0</v>
      </c>
      <c r="P866" s="23">
        <f t="shared" si="470"/>
        <v>0</v>
      </c>
      <c r="Q866" s="23">
        <f t="shared" si="470"/>
        <v>0</v>
      </c>
    </row>
    <row r="867" spans="1:17" ht="13.6" hidden="1" x14ac:dyDescent="0.25">
      <c r="A867" s="25" t="s">
        <v>25</v>
      </c>
      <c r="B867" s="26">
        <v>700</v>
      </c>
      <c r="C867" s="27" t="s">
        <v>102</v>
      </c>
      <c r="D867" s="27" t="s">
        <v>181</v>
      </c>
      <c r="E867" s="53" t="s">
        <v>622</v>
      </c>
      <c r="F867" s="126">
        <v>200</v>
      </c>
      <c r="G867" s="27" t="s">
        <v>102</v>
      </c>
      <c r="H867" s="27" t="s">
        <v>181</v>
      </c>
      <c r="I867" s="31">
        <f t="shared" si="470"/>
        <v>0</v>
      </c>
      <c r="J867" s="31">
        <f t="shared" si="470"/>
        <v>0</v>
      </c>
      <c r="K867" s="31">
        <f t="shared" si="470"/>
        <v>0</v>
      </c>
      <c r="L867" s="31">
        <f t="shared" si="470"/>
        <v>0</v>
      </c>
      <c r="M867" s="31">
        <f t="shared" si="470"/>
        <v>0</v>
      </c>
      <c r="N867" s="31">
        <f t="shared" si="470"/>
        <v>0</v>
      </c>
      <c r="O867" s="31">
        <f t="shared" si="470"/>
        <v>0</v>
      </c>
      <c r="P867" s="32">
        <f t="shared" si="470"/>
        <v>0</v>
      </c>
      <c r="Q867" s="32">
        <f t="shared" si="470"/>
        <v>0</v>
      </c>
    </row>
    <row r="868" spans="1:17" ht="13.6" hidden="1" x14ac:dyDescent="0.25">
      <c r="A868" s="25" t="s">
        <v>45</v>
      </c>
      <c r="B868" s="26">
        <v>700</v>
      </c>
      <c r="C868" s="27" t="s">
        <v>102</v>
      </c>
      <c r="D868" s="27" t="s">
        <v>181</v>
      </c>
      <c r="E868" s="53" t="s">
        <v>622</v>
      </c>
      <c r="F868" s="126">
        <v>240</v>
      </c>
      <c r="G868" s="27" t="s">
        <v>102</v>
      </c>
      <c r="H868" s="27" t="s">
        <v>181</v>
      </c>
      <c r="I868" s="31">
        <f>+J868+K868</f>
        <v>0</v>
      </c>
      <c r="J868" s="31">
        <v>0</v>
      </c>
      <c r="K868" s="31"/>
      <c r="L868" s="31">
        <f>+M868+N868</f>
        <v>0</v>
      </c>
      <c r="M868" s="31"/>
      <c r="N868" s="31"/>
      <c r="O868" s="31">
        <f>+P868+Q868</f>
        <v>0</v>
      </c>
      <c r="P868" s="29"/>
      <c r="Q868" s="29"/>
    </row>
    <row r="869" spans="1:17" ht="27.2" x14ac:dyDescent="0.25">
      <c r="A869" s="80" t="s">
        <v>81</v>
      </c>
      <c r="B869" s="26">
        <v>700</v>
      </c>
      <c r="C869" s="27" t="s">
        <v>102</v>
      </c>
      <c r="D869" s="27" t="s">
        <v>181</v>
      </c>
      <c r="E869" s="129" t="s">
        <v>620</v>
      </c>
      <c r="F869" s="126">
        <v>600</v>
      </c>
      <c r="G869" s="27"/>
      <c r="H869" s="27"/>
      <c r="I869" s="31">
        <f>+I870</f>
        <v>239490.99600000001</v>
      </c>
      <c r="J869" s="31">
        <f>+J870</f>
        <v>239490.99600000001</v>
      </c>
      <c r="K869" s="31"/>
      <c r="L869" s="31">
        <f>+L870</f>
        <v>232200</v>
      </c>
      <c r="M869" s="31">
        <f>+M870</f>
        <v>232200</v>
      </c>
      <c r="N869" s="31"/>
      <c r="O869" s="31">
        <f>+O870</f>
        <v>232200</v>
      </c>
      <c r="P869" s="32">
        <f>+P870</f>
        <v>232200</v>
      </c>
      <c r="Q869" s="32"/>
    </row>
    <row r="870" spans="1:17" ht="13.6" x14ac:dyDescent="0.25">
      <c r="A870" s="25" t="s">
        <v>82</v>
      </c>
      <c r="B870" s="26">
        <v>700</v>
      </c>
      <c r="C870" s="27" t="s">
        <v>102</v>
      </c>
      <c r="D870" s="27" t="s">
        <v>181</v>
      </c>
      <c r="E870" s="129" t="s">
        <v>620</v>
      </c>
      <c r="F870" s="42">
        <v>610</v>
      </c>
      <c r="G870" s="27" t="s">
        <v>102</v>
      </c>
      <c r="H870" s="27" t="s">
        <v>181</v>
      </c>
      <c r="I870" s="31">
        <f>+J870+K870</f>
        <v>239490.99600000001</v>
      </c>
      <c r="J870" s="31">
        <f>187885.996+265+1340+50000</f>
        <v>239490.99600000001</v>
      </c>
      <c r="K870" s="31"/>
      <c r="L870" s="31">
        <f>+M870+N870</f>
        <v>232200</v>
      </c>
      <c r="M870" s="31">
        <v>232200</v>
      </c>
      <c r="N870" s="31"/>
      <c r="O870" s="31">
        <f>+P870+Q870</f>
        <v>232200</v>
      </c>
      <c r="P870" s="32">
        <v>232200</v>
      </c>
      <c r="Q870" s="32"/>
    </row>
    <row r="871" spans="1:17" ht="13.6" x14ac:dyDescent="0.25">
      <c r="A871" s="36" t="s">
        <v>19</v>
      </c>
      <c r="B871" s="26">
        <v>700</v>
      </c>
      <c r="C871" s="27" t="s">
        <v>102</v>
      </c>
      <c r="D871" s="27" t="s">
        <v>181</v>
      </c>
      <c r="E871" s="129" t="s">
        <v>620</v>
      </c>
      <c r="F871" s="42">
        <v>800</v>
      </c>
      <c r="G871" s="27"/>
      <c r="H871" s="27"/>
      <c r="I871" s="31">
        <f>+I872+I873</f>
        <v>2465.9</v>
      </c>
      <c r="J871" s="31">
        <f t="shared" ref="J871:Q871" si="471">+J872+J873</f>
        <v>2465.9</v>
      </c>
      <c r="K871" s="31">
        <f t="shared" si="471"/>
        <v>0</v>
      </c>
      <c r="L871" s="31">
        <f t="shared" si="471"/>
        <v>2465.9</v>
      </c>
      <c r="M871" s="31">
        <f t="shared" si="471"/>
        <v>2465.9</v>
      </c>
      <c r="N871" s="31">
        <f t="shared" si="471"/>
        <v>0</v>
      </c>
      <c r="O871" s="31">
        <f t="shared" si="471"/>
        <v>2465.9</v>
      </c>
      <c r="P871" s="31">
        <f t="shared" si="471"/>
        <v>2465.9</v>
      </c>
      <c r="Q871" s="31">
        <f t="shared" si="471"/>
        <v>0</v>
      </c>
    </row>
    <row r="872" spans="1:17" ht="13.6" hidden="1" x14ac:dyDescent="0.25">
      <c r="A872" s="25" t="s">
        <v>170</v>
      </c>
      <c r="B872" s="26">
        <v>700</v>
      </c>
      <c r="C872" s="27" t="s">
        <v>102</v>
      </c>
      <c r="D872" s="27" t="s">
        <v>181</v>
      </c>
      <c r="E872" s="129" t="s">
        <v>620</v>
      </c>
      <c r="F872" s="65">
        <v>830</v>
      </c>
      <c r="G872" s="27" t="s">
        <v>102</v>
      </c>
      <c r="H872" s="27" t="s">
        <v>181</v>
      </c>
      <c r="I872" s="31">
        <f t="shared" ref="I872:I873" si="472">+J872+K872</f>
        <v>0</v>
      </c>
      <c r="J872" s="31"/>
      <c r="K872" s="31"/>
      <c r="L872" s="31">
        <f t="shared" ref="L872:L873" si="473">+M872+N872</f>
        <v>0</v>
      </c>
      <c r="M872" s="31"/>
      <c r="N872" s="31"/>
      <c r="O872" s="31">
        <f t="shared" ref="O872:O873" si="474">+P872+Q872</f>
        <v>0</v>
      </c>
      <c r="P872" s="32"/>
      <c r="Q872" s="32"/>
    </row>
    <row r="873" spans="1:17" ht="13.6" x14ac:dyDescent="0.25">
      <c r="A873" s="25" t="s">
        <v>72</v>
      </c>
      <c r="B873" s="26">
        <v>700</v>
      </c>
      <c r="C873" s="27" t="s">
        <v>102</v>
      </c>
      <c r="D873" s="27" t="s">
        <v>181</v>
      </c>
      <c r="E873" s="129" t="s">
        <v>620</v>
      </c>
      <c r="F873" s="65">
        <v>850</v>
      </c>
      <c r="G873" s="27" t="s">
        <v>102</v>
      </c>
      <c r="H873" s="27" t="s">
        <v>181</v>
      </c>
      <c r="I873" s="31">
        <f t="shared" si="472"/>
        <v>2465.9</v>
      </c>
      <c r="J873" s="31">
        <f>2442+23.9</f>
        <v>2465.9</v>
      </c>
      <c r="K873" s="31"/>
      <c r="L873" s="31">
        <f t="shared" si="473"/>
        <v>2465.9</v>
      </c>
      <c r="M873" s="31">
        <v>2465.9</v>
      </c>
      <c r="N873" s="31"/>
      <c r="O873" s="31">
        <f t="shared" si="474"/>
        <v>2465.9</v>
      </c>
      <c r="P873" s="32">
        <v>2465.9</v>
      </c>
      <c r="Q873" s="32"/>
    </row>
    <row r="874" spans="1:17" ht="37.549999999999997" customHeight="1" x14ac:dyDescent="0.2">
      <c r="A874" s="44" t="s">
        <v>623</v>
      </c>
      <c r="B874" s="61">
        <v>700</v>
      </c>
      <c r="C874" s="46" t="s">
        <v>102</v>
      </c>
      <c r="D874" s="46" t="s">
        <v>141</v>
      </c>
      <c r="E874" s="45" t="s">
        <v>624</v>
      </c>
      <c r="F874" s="84"/>
      <c r="G874" s="46"/>
      <c r="H874" s="46"/>
      <c r="I874" s="17">
        <f>+I875</f>
        <v>115449.63</v>
      </c>
      <c r="J874" s="17">
        <f t="shared" ref="J874:Q874" si="475">+J875</f>
        <v>115449.63</v>
      </c>
      <c r="K874" s="17">
        <f t="shared" si="475"/>
        <v>0</v>
      </c>
      <c r="L874" s="17">
        <f t="shared" si="475"/>
        <v>159180.4</v>
      </c>
      <c r="M874" s="17">
        <f t="shared" si="475"/>
        <v>159180.4</v>
      </c>
      <c r="N874" s="17">
        <f t="shared" si="475"/>
        <v>0</v>
      </c>
      <c r="O874" s="17">
        <f t="shared" si="475"/>
        <v>167456.79999999999</v>
      </c>
      <c r="P874" s="17">
        <f t="shared" si="475"/>
        <v>167456.79999999999</v>
      </c>
      <c r="Q874" s="17">
        <f t="shared" si="475"/>
        <v>0</v>
      </c>
    </row>
    <row r="875" spans="1:17" ht="13.75" customHeight="1" x14ac:dyDescent="0.25">
      <c r="A875" s="80" t="s">
        <v>81</v>
      </c>
      <c r="B875" s="26">
        <v>700</v>
      </c>
      <c r="C875" s="27" t="s">
        <v>102</v>
      </c>
      <c r="D875" s="27" t="s">
        <v>141</v>
      </c>
      <c r="E875" s="53" t="s">
        <v>624</v>
      </c>
      <c r="F875" s="65">
        <v>600</v>
      </c>
      <c r="G875" s="27"/>
      <c r="H875" s="27"/>
      <c r="I875" s="31">
        <f>+I881</f>
        <v>115449.63</v>
      </c>
      <c r="J875" s="31">
        <f t="shared" ref="J875:Q875" si="476">+J881</f>
        <v>115449.63</v>
      </c>
      <c r="K875" s="31">
        <f t="shared" si="476"/>
        <v>0</v>
      </c>
      <c r="L875" s="31">
        <f t="shared" si="476"/>
        <v>159180.4</v>
      </c>
      <c r="M875" s="31">
        <f t="shared" si="476"/>
        <v>159180.4</v>
      </c>
      <c r="N875" s="31">
        <f t="shared" si="476"/>
        <v>0</v>
      </c>
      <c r="O875" s="31">
        <f t="shared" si="476"/>
        <v>167456.79999999999</v>
      </c>
      <c r="P875" s="31">
        <f t="shared" si="476"/>
        <v>167456.79999999999</v>
      </c>
      <c r="Q875" s="31">
        <f t="shared" si="476"/>
        <v>0</v>
      </c>
    </row>
    <row r="876" spans="1:17" ht="13.6" hidden="1" x14ac:dyDescent="0.25">
      <c r="A876" s="25" t="s">
        <v>19</v>
      </c>
      <c r="B876" s="26">
        <v>700</v>
      </c>
      <c r="C876" s="27" t="s">
        <v>102</v>
      </c>
      <c r="D876" s="27" t="s">
        <v>181</v>
      </c>
      <c r="E876" s="53" t="s">
        <v>36</v>
      </c>
      <c r="F876" s="65">
        <v>800</v>
      </c>
      <c r="G876" s="27" t="s">
        <v>102</v>
      </c>
      <c r="H876" s="27" t="s">
        <v>181</v>
      </c>
      <c r="I876" s="31">
        <f t="shared" ref="I876:Q876" si="477">+I877</f>
        <v>0</v>
      </c>
      <c r="J876" s="31">
        <f t="shared" si="477"/>
        <v>0</v>
      </c>
      <c r="K876" s="31">
        <f t="shared" si="477"/>
        <v>0</v>
      </c>
      <c r="L876" s="31">
        <f t="shared" si="477"/>
        <v>0</v>
      </c>
      <c r="M876" s="31">
        <f t="shared" si="477"/>
        <v>0</v>
      </c>
      <c r="N876" s="31">
        <f t="shared" si="477"/>
        <v>0</v>
      </c>
      <c r="O876" s="31">
        <f t="shared" si="477"/>
        <v>0</v>
      </c>
      <c r="P876" s="29">
        <f t="shared" si="477"/>
        <v>0</v>
      </c>
      <c r="Q876" s="29">
        <f t="shared" si="477"/>
        <v>0</v>
      </c>
    </row>
    <row r="877" spans="1:17" ht="13.6" hidden="1" x14ac:dyDescent="0.25">
      <c r="A877" s="36" t="s">
        <v>72</v>
      </c>
      <c r="B877" s="26">
        <v>700</v>
      </c>
      <c r="C877" s="27" t="s">
        <v>102</v>
      </c>
      <c r="D877" s="27" t="s">
        <v>181</v>
      </c>
      <c r="E877" s="53" t="s">
        <v>36</v>
      </c>
      <c r="F877" s="42">
        <v>850</v>
      </c>
      <c r="G877" s="27" t="s">
        <v>102</v>
      </c>
      <c r="H877" s="27" t="s">
        <v>181</v>
      </c>
      <c r="I877" s="31">
        <f>+J877+K877</f>
        <v>0</v>
      </c>
      <c r="J877" s="31"/>
      <c r="K877" s="31"/>
      <c r="L877" s="31">
        <f>+M877+N877</f>
        <v>0</v>
      </c>
      <c r="M877" s="31"/>
      <c r="N877" s="31"/>
      <c r="O877" s="31">
        <f>+P877+Q877</f>
        <v>0</v>
      </c>
      <c r="P877" s="29"/>
      <c r="Q877" s="29"/>
    </row>
    <row r="878" spans="1:17" hidden="1" x14ac:dyDescent="0.2">
      <c r="A878" s="49" t="s">
        <v>556</v>
      </c>
      <c r="B878" s="4">
        <v>700</v>
      </c>
      <c r="C878" s="19" t="s">
        <v>102</v>
      </c>
      <c r="D878" s="19" t="s">
        <v>181</v>
      </c>
      <c r="E878" s="50" t="s">
        <v>625</v>
      </c>
      <c r="F878" s="40"/>
      <c r="G878" s="19" t="s">
        <v>102</v>
      </c>
      <c r="H878" s="19" t="s">
        <v>181</v>
      </c>
      <c r="I878" s="155">
        <f t="shared" ref="I878:Q879" si="478">+I879</f>
        <v>0</v>
      </c>
      <c r="J878" s="155">
        <f t="shared" si="478"/>
        <v>0</v>
      </c>
      <c r="K878" s="155">
        <f t="shared" si="478"/>
        <v>0</v>
      </c>
      <c r="L878" s="155">
        <f t="shared" si="478"/>
        <v>0</v>
      </c>
      <c r="M878" s="155">
        <f t="shared" si="478"/>
        <v>0</v>
      </c>
      <c r="N878" s="155">
        <f t="shared" si="478"/>
        <v>0</v>
      </c>
      <c r="O878" s="155">
        <f t="shared" si="478"/>
        <v>0</v>
      </c>
      <c r="P878" s="156">
        <f t="shared" si="478"/>
        <v>0</v>
      </c>
      <c r="Q878" s="156">
        <f t="shared" si="478"/>
        <v>0</v>
      </c>
    </row>
    <row r="879" spans="1:17" ht="27.2" hidden="1" x14ac:dyDescent="0.25">
      <c r="A879" s="36" t="s">
        <v>81</v>
      </c>
      <c r="B879" s="26">
        <v>700</v>
      </c>
      <c r="C879" s="27" t="s">
        <v>102</v>
      </c>
      <c r="D879" s="27" t="s">
        <v>181</v>
      </c>
      <c r="E879" s="53" t="s">
        <v>625</v>
      </c>
      <c r="F879" s="42">
        <v>600</v>
      </c>
      <c r="G879" s="27" t="s">
        <v>102</v>
      </c>
      <c r="H879" s="27" t="s">
        <v>181</v>
      </c>
      <c r="I879" s="31">
        <f t="shared" si="478"/>
        <v>0</v>
      </c>
      <c r="J879" s="31">
        <f t="shared" si="478"/>
        <v>0</v>
      </c>
      <c r="K879" s="31">
        <f t="shared" si="478"/>
        <v>0</v>
      </c>
      <c r="L879" s="31">
        <f t="shared" si="478"/>
        <v>0</v>
      </c>
      <c r="M879" s="31">
        <f t="shared" si="478"/>
        <v>0</v>
      </c>
      <c r="N879" s="31">
        <f t="shared" si="478"/>
        <v>0</v>
      </c>
      <c r="O879" s="31">
        <f t="shared" si="478"/>
        <v>0</v>
      </c>
      <c r="P879" s="32">
        <f t="shared" si="478"/>
        <v>0</v>
      </c>
      <c r="Q879" s="32">
        <f t="shared" si="478"/>
        <v>0</v>
      </c>
    </row>
    <row r="880" spans="1:17" ht="13.6" hidden="1" x14ac:dyDescent="0.25">
      <c r="A880" s="80" t="s">
        <v>82</v>
      </c>
      <c r="B880" s="26">
        <v>700</v>
      </c>
      <c r="C880" s="27" t="s">
        <v>102</v>
      </c>
      <c r="D880" s="27" t="s">
        <v>181</v>
      </c>
      <c r="E880" s="53" t="s">
        <v>625</v>
      </c>
      <c r="F880" s="42">
        <v>610</v>
      </c>
      <c r="G880" s="27" t="s">
        <v>102</v>
      </c>
      <c r="H880" s="27" t="s">
        <v>181</v>
      </c>
      <c r="I880" s="31">
        <f t="shared" ref="I880:I881" si="479">+J880+K880</f>
        <v>0</v>
      </c>
      <c r="J880" s="31"/>
      <c r="K880" s="31"/>
      <c r="L880" s="31">
        <f t="shared" ref="L880:L881" si="480">+M880+N880</f>
        <v>0</v>
      </c>
      <c r="M880" s="31"/>
      <c r="N880" s="31"/>
      <c r="O880" s="31">
        <f t="shared" ref="O880:O881" si="481">+P880+Q880</f>
        <v>0</v>
      </c>
      <c r="P880" s="29"/>
      <c r="Q880" s="29"/>
    </row>
    <row r="881" spans="1:17" ht="13.6" x14ac:dyDescent="0.25">
      <c r="A881" s="36" t="s">
        <v>82</v>
      </c>
      <c r="B881" s="26">
        <v>700</v>
      </c>
      <c r="C881" s="27" t="s">
        <v>102</v>
      </c>
      <c r="D881" s="27" t="s">
        <v>141</v>
      </c>
      <c r="E881" s="53" t="s">
        <v>624</v>
      </c>
      <c r="F881" s="126">
        <v>610</v>
      </c>
      <c r="G881" s="27" t="s">
        <v>102</v>
      </c>
      <c r="H881" s="27" t="s">
        <v>141</v>
      </c>
      <c r="I881" s="31">
        <f t="shared" si="479"/>
        <v>115449.63</v>
      </c>
      <c r="J881" s="31">
        <f>85118.07+30151.56+180</f>
        <v>115449.63</v>
      </c>
      <c r="K881" s="31"/>
      <c r="L881" s="31">
        <f t="shared" si="480"/>
        <v>159180.4</v>
      </c>
      <c r="M881" s="31">
        <f>141087.4+18093</f>
        <v>159180.4</v>
      </c>
      <c r="N881" s="31"/>
      <c r="O881" s="31">
        <f t="shared" si="481"/>
        <v>167456.79999999999</v>
      </c>
      <c r="P881" s="29">
        <f>148423+19033.8</f>
        <v>167456.79999999999</v>
      </c>
      <c r="Q881" s="29"/>
    </row>
    <row r="882" spans="1:17" ht="38.75" x14ac:dyDescent="0.25">
      <c r="A882" s="102" t="s">
        <v>626</v>
      </c>
      <c r="B882" s="61">
        <v>700</v>
      </c>
      <c r="C882" s="137" t="s">
        <v>63</v>
      </c>
      <c r="D882" s="137" t="s">
        <v>131</v>
      </c>
      <c r="E882" s="45" t="s">
        <v>185</v>
      </c>
      <c r="F882" s="130"/>
      <c r="G882" s="137"/>
      <c r="H882" s="137"/>
      <c r="I882" s="17">
        <f>+I883+I891+I893</f>
        <v>58936.30000000001</v>
      </c>
      <c r="J882" s="17">
        <f t="shared" ref="J882:Q882" si="482">+J883+J891+J893</f>
        <v>58936.30000000001</v>
      </c>
      <c r="K882" s="17">
        <f t="shared" si="482"/>
        <v>0</v>
      </c>
      <c r="L882" s="17">
        <f t="shared" si="482"/>
        <v>35365.900000000009</v>
      </c>
      <c r="M882" s="17">
        <f t="shared" si="482"/>
        <v>35365.900000000009</v>
      </c>
      <c r="N882" s="17">
        <f t="shared" si="482"/>
        <v>0</v>
      </c>
      <c r="O882" s="17">
        <f t="shared" si="482"/>
        <v>37204.700000000004</v>
      </c>
      <c r="P882" s="17">
        <f t="shared" si="482"/>
        <v>37204.700000000004</v>
      </c>
      <c r="Q882" s="17">
        <f t="shared" si="482"/>
        <v>0</v>
      </c>
    </row>
    <row r="883" spans="1:17" ht="40.75" x14ac:dyDescent="0.25">
      <c r="A883" s="25" t="s">
        <v>33</v>
      </c>
      <c r="B883" s="26">
        <v>700</v>
      </c>
      <c r="C883" s="27" t="s">
        <v>63</v>
      </c>
      <c r="D883" s="27" t="s">
        <v>131</v>
      </c>
      <c r="E883" s="53" t="s">
        <v>185</v>
      </c>
      <c r="F883" s="154" t="s">
        <v>69</v>
      </c>
      <c r="G883" s="27"/>
      <c r="H883" s="27"/>
      <c r="I883" s="31">
        <f>+I890</f>
        <v>55218.9</v>
      </c>
      <c r="J883" s="31">
        <f t="shared" ref="J883:Q883" si="483">+J890</f>
        <v>55218.9</v>
      </c>
      <c r="K883" s="31">
        <f t="shared" si="483"/>
        <v>0</v>
      </c>
      <c r="L883" s="31">
        <f t="shared" si="483"/>
        <v>33131.300000000003</v>
      </c>
      <c r="M883" s="31">
        <f t="shared" si="483"/>
        <v>33131.300000000003</v>
      </c>
      <c r="N883" s="31">
        <f t="shared" si="483"/>
        <v>0</v>
      </c>
      <c r="O883" s="31">
        <f t="shared" si="483"/>
        <v>34970.1</v>
      </c>
      <c r="P883" s="31">
        <f t="shared" si="483"/>
        <v>34970.1</v>
      </c>
      <c r="Q883" s="31">
        <f t="shared" si="483"/>
        <v>0</v>
      </c>
    </row>
    <row r="884" spans="1:17" ht="31.25" hidden="1" x14ac:dyDescent="0.25">
      <c r="A884" s="43" t="s">
        <v>495</v>
      </c>
      <c r="B884" s="26">
        <v>700</v>
      </c>
      <c r="C884" s="19" t="s">
        <v>102</v>
      </c>
      <c r="D884" s="19" t="s">
        <v>181</v>
      </c>
      <c r="E884" s="50" t="s">
        <v>496</v>
      </c>
      <c r="F884" s="42"/>
      <c r="G884" s="19" t="s">
        <v>102</v>
      </c>
      <c r="H884" s="19" t="s">
        <v>181</v>
      </c>
      <c r="I884" s="155">
        <f t="shared" ref="I884:Q885" si="484">+I885</f>
        <v>0</v>
      </c>
      <c r="J884" s="155">
        <f t="shared" si="484"/>
        <v>0</v>
      </c>
      <c r="K884" s="155">
        <f t="shared" si="484"/>
        <v>0</v>
      </c>
      <c r="L884" s="155">
        <f t="shared" si="484"/>
        <v>0</v>
      </c>
      <c r="M884" s="155">
        <f t="shared" si="484"/>
        <v>0</v>
      </c>
      <c r="N884" s="155">
        <f t="shared" si="484"/>
        <v>0</v>
      </c>
      <c r="O884" s="157">
        <f t="shared" si="484"/>
        <v>0</v>
      </c>
      <c r="P884" s="156">
        <f t="shared" si="484"/>
        <v>0</v>
      </c>
      <c r="Q884" s="156">
        <f t="shared" si="484"/>
        <v>0</v>
      </c>
    </row>
    <row r="885" spans="1:17" ht="27.2" hidden="1" x14ac:dyDescent="0.25">
      <c r="A885" s="36" t="s">
        <v>81</v>
      </c>
      <c r="B885" s="26">
        <v>700</v>
      </c>
      <c r="C885" s="27" t="s">
        <v>102</v>
      </c>
      <c r="D885" s="27" t="s">
        <v>181</v>
      </c>
      <c r="E885" s="53" t="s">
        <v>496</v>
      </c>
      <c r="F885" s="42">
        <v>600</v>
      </c>
      <c r="G885" s="27" t="s">
        <v>102</v>
      </c>
      <c r="H885" s="27" t="s">
        <v>181</v>
      </c>
      <c r="I885" s="31">
        <f t="shared" si="484"/>
        <v>0</v>
      </c>
      <c r="J885" s="31">
        <f t="shared" si="484"/>
        <v>0</v>
      </c>
      <c r="K885" s="31">
        <f t="shared" si="484"/>
        <v>0</v>
      </c>
      <c r="L885" s="31">
        <f t="shared" si="484"/>
        <v>0</v>
      </c>
      <c r="M885" s="31">
        <f t="shared" si="484"/>
        <v>0</v>
      </c>
      <c r="N885" s="31">
        <f t="shared" si="484"/>
        <v>0</v>
      </c>
      <c r="O885" s="31">
        <f t="shared" si="484"/>
        <v>0</v>
      </c>
      <c r="P885" s="32">
        <f t="shared" si="484"/>
        <v>0</v>
      </c>
      <c r="Q885" s="32">
        <f t="shared" si="484"/>
        <v>0</v>
      </c>
    </row>
    <row r="886" spans="1:17" ht="13.6" hidden="1" x14ac:dyDescent="0.25">
      <c r="A886" s="80" t="s">
        <v>82</v>
      </c>
      <c r="B886" s="26">
        <v>700</v>
      </c>
      <c r="C886" s="27" t="s">
        <v>102</v>
      </c>
      <c r="D886" s="27" t="s">
        <v>181</v>
      </c>
      <c r="E886" s="53" t="s">
        <v>496</v>
      </c>
      <c r="F886" s="42">
        <v>610</v>
      </c>
      <c r="G886" s="27" t="s">
        <v>102</v>
      </c>
      <c r="H886" s="27" t="s">
        <v>181</v>
      </c>
      <c r="I886" s="31">
        <f>+J886+K886</f>
        <v>0</v>
      </c>
      <c r="J886" s="31"/>
      <c r="K886" s="31"/>
      <c r="L886" s="31">
        <f>+M886+N886</f>
        <v>0</v>
      </c>
      <c r="M886" s="31"/>
      <c r="N886" s="31"/>
      <c r="O886" s="31">
        <f>+P886+Q886</f>
        <v>0</v>
      </c>
      <c r="P886" s="29"/>
      <c r="Q886" s="29"/>
    </row>
    <row r="887" spans="1:17" ht="25.85" hidden="1" x14ac:dyDescent="0.2">
      <c r="A887" s="49" t="s">
        <v>558</v>
      </c>
      <c r="B887" s="4">
        <v>700</v>
      </c>
      <c r="C887" s="19" t="s">
        <v>102</v>
      </c>
      <c r="D887" s="19" t="s">
        <v>181</v>
      </c>
      <c r="E887" s="50" t="s">
        <v>627</v>
      </c>
      <c r="F887" s="40"/>
      <c r="G887" s="19" t="s">
        <v>102</v>
      </c>
      <c r="H887" s="19" t="s">
        <v>181</v>
      </c>
      <c r="I887" s="155">
        <f t="shared" ref="I887:Q888" si="485">+I888</f>
        <v>0</v>
      </c>
      <c r="J887" s="155">
        <f t="shared" si="485"/>
        <v>0</v>
      </c>
      <c r="K887" s="155">
        <f t="shared" si="485"/>
        <v>0</v>
      </c>
      <c r="L887" s="155">
        <f t="shared" si="485"/>
        <v>0</v>
      </c>
      <c r="M887" s="155">
        <f t="shared" si="485"/>
        <v>0</v>
      </c>
      <c r="N887" s="155">
        <f t="shared" si="485"/>
        <v>0</v>
      </c>
      <c r="O887" s="157">
        <f t="shared" si="485"/>
        <v>0</v>
      </c>
      <c r="P887" s="156">
        <f t="shared" si="485"/>
        <v>0</v>
      </c>
      <c r="Q887" s="156">
        <f t="shared" si="485"/>
        <v>0</v>
      </c>
    </row>
    <row r="888" spans="1:17" ht="27.2" hidden="1" x14ac:dyDescent="0.25">
      <c r="A888" s="36" t="s">
        <v>81</v>
      </c>
      <c r="B888" s="26">
        <v>700</v>
      </c>
      <c r="C888" s="27" t="s">
        <v>102</v>
      </c>
      <c r="D888" s="27" t="s">
        <v>181</v>
      </c>
      <c r="E888" s="53" t="s">
        <v>627</v>
      </c>
      <c r="F888" s="42">
        <v>600</v>
      </c>
      <c r="G888" s="27" t="s">
        <v>102</v>
      </c>
      <c r="H888" s="27" t="s">
        <v>181</v>
      </c>
      <c r="I888" s="31">
        <f t="shared" si="485"/>
        <v>0</v>
      </c>
      <c r="J888" s="31">
        <f t="shared" si="485"/>
        <v>0</v>
      </c>
      <c r="K888" s="31">
        <f t="shared" si="485"/>
        <v>0</v>
      </c>
      <c r="L888" s="31">
        <f t="shared" si="485"/>
        <v>0</v>
      </c>
      <c r="M888" s="31">
        <f t="shared" si="485"/>
        <v>0</v>
      </c>
      <c r="N888" s="31">
        <f t="shared" si="485"/>
        <v>0</v>
      </c>
      <c r="O888" s="31">
        <f t="shared" si="485"/>
        <v>0</v>
      </c>
      <c r="P888" s="32">
        <f t="shared" si="485"/>
        <v>0</v>
      </c>
      <c r="Q888" s="32">
        <f t="shared" si="485"/>
        <v>0</v>
      </c>
    </row>
    <row r="889" spans="1:17" ht="13.6" hidden="1" x14ac:dyDescent="0.25">
      <c r="A889" s="80" t="s">
        <v>82</v>
      </c>
      <c r="B889" s="26">
        <v>700</v>
      </c>
      <c r="C889" s="27" t="s">
        <v>102</v>
      </c>
      <c r="D889" s="27" t="s">
        <v>181</v>
      </c>
      <c r="E889" s="53" t="s">
        <v>627</v>
      </c>
      <c r="F889" s="42">
        <v>610</v>
      </c>
      <c r="G889" s="27" t="s">
        <v>102</v>
      </c>
      <c r="H889" s="27" t="s">
        <v>181</v>
      </c>
      <c r="I889" s="31">
        <f t="shared" ref="I889:I890" si="486">+J889+K889</f>
        <v>0</v>
      </c>
      <c r="J889" s="31"/>
      <c r="K889" s="31"/>
      <c r="L889" s="31">
        <f t="shared" ref="L889:L890" si="487">+M889+N889</f>
        <v>0</v>
      </c>
      <c r="M889" s="31"/>
      <c r="N889" s="31"/>
      <c r="O889" s="31">
        <f t="shared" ref="O889:O890" si="488">+P889+Q889</f>
        <v>0</v>
      </c>
      <c r="P889" s="29"/>
      <c r="Q889" s="29"/>
    </row>
    <row r="890" spans="1:17" ht="13.6" x14ac:dyDescent="0.25">
      <c r="A890" s="80" t="s">
        <v>70</v>
      </c>
      <c r="B890" s="26">
        <v>700</v>
      </c>
      <c r="C890" s="27" t="s">
        <v>63</v>
      </c>
      <c r="D890" s="27" t="s">
        <v>131</v>
      </c>
      <c r="E890" s="53" t="s">
        <v>185</v>
      </c>
      <c r="F890" s="37" t="s">
        <v>71</v>
      </c>
      <c r="G890" s="27" t="s">
        <v>63</v>
      </c>
      <c r="H890" s="27" t="s">
        <v>131</v>
      </c>
      <c r="I890" s="31">
        <f t="shared" si="486"/>
        <v>55218.9</v>
      </c>
      <c r="J890" s="31">
        <f>42410.8+12808.1</f>
        <v>55218.9</v>
      </c>
      <c r="K890" s="31"/>
      <c r="L890" s="31">
        <f t="shared" si="487"/>
        <v>33131.300000000003</v>
      </c>
      <c r="M890" s="31">
        <v>33131.300000000003</v>
      </c>
      <c r="N890" s="31"/>
      <c r="O890" s="31">
        <f t="shared" si="488"/>
        <v>34970.1</v>
      </c>
      <c r="P890" s="29">
        <f>37204.7-2234.6</f>
        <v>34970.1</v>
      </c>
      <c r="Q890" s="29"/>
    </row>
    <row r="891" spans="1:17" ht="13.6" x14ac:dyDescent="0.25">
      <c r="A891" s="25" t="s">
        <v>25</v>
      </c>
      <c r="B891" s="26">
        <v>700</v>
      </c>
      <c r="C891" s="27" t="s">
        <v>63</v>
      </c>
      <c r="D891" s="27" t="s">
        <v>131</v>
      </c>
      <c r="E891" s="53" t="s">
        <v>185</v>
      </c>
      <c r="F891" s="42">
        <v>200</v>
      </c>
      <c r="G891" s="27"/>
      <c r="H891" s="27"/>
      <c r="I891" s="31">
        <f t="shared" ref="I891:Q891" si="489">+I892</f>
        <v>3639.600000000004</v>
      </c>
      <c r="J891" s="31">
        <f t="shared" si="489"/>
        <v>3639.600000000004</v>
      </c>
      <c r="K891" s="31">
        <f t="shared" si="489"/>
        <v>0</v>
      </c>
      <c r="L891" s="31">
        <f t="shared" si="489"/>
        <v>2156.8000000000002</v>
      </c>
      <c r="M891" s="31">
        <f t="shared" si="489"/>
        <v>2156.8000000000002</v>
      </c>
      <c r="N891" s="31">
        <f t="shared" si="489"/>
        <v>0</v>
      </c>
      <c r="O891" s="31">
        <f t="shared" si="489"/>
        <v>2156.8000000000002</v>
      </c>
      <c r="P891" s="29">
        <f t="shared" si="489"/>
        <v>2156.8000000000002</v>
      </c>
      <c r="Q891" s="29">
        <f t="shared" si="489"/>
        <v>0</v>
      </c>
    </row>
    <row r="892" spans="1:17" ht="13.6" x14ac:dyDescent="0.25">
      <c r="A892" s="25" t="s">
        <v>45</v>
      </c>
      <c r="B892" s="26">
        <v>700</v>
      </c>
      <c r="C892" s="27" t="s">
        <v>63</v>
      </c>
      <c r="D892" s="27" t="s">
        <v>131</v>
      </c>
      <c r="E892" s="53" t="s">
        <v>185</v>
      </c>
      <c r="F892" s="42">
        <v>240</v>
      </c>
      <c r="G892" s="27" t="s">
        <v>63</v>
      </c>
      <c r="H892" s="27" t="s">
        <v>131</v>
      </c>
      <c r="I892" s="31">
        <f>+J892+K892</f>
        <v>3639.600000000004</v>
      </c>
      <c r="J892" s="31">
        <f>58936.3-73.2-3-1.6-42410.8-12808.1</f>
        <v>3639.600000000004</v>
      </c>
      <c r="K892" s="31"/>
      <c r="L892" s="31">
        <f>+M892+N892</f>
        <v>2156.8000000000002</v>
      </c>
      <c r="M892" s="31">
        <v>2156.8000000000002</v>
      </c>
      <c r="N892" s="31"/>
      <c r="O892" s="31">
        <f>+P892+Q892</f>
        <v>2156.8000000000002</v>
      </c>
      <c r="P892" s="29">
        <v>2156.8000000000002</v>
      </c>
      <c r="Q892" s="29"/>
    </row>
    <row r="893" spans="1:17" ht="13.6" x14ac:dyDescent="0.25">
      <c r="A893" s="36" t="s">
        <v>19</v>
      </c>
      <c r="B893" s="26">
        <v>700</v>
      </c>
      <c r="C893" s="27" t="s">
        <v>63</v>
      </c>
      <c r="D893" s="27" t="s">
        <v>131</v>
      </c>
      <c r="E893" s="53" t="s">
        <v>185</v>
      </c>
      <c r="F893" s="42">
        <v>800</v>
      </c>
      <c r="G893" s="27"/>
      <c r="H893" s="27"/>
      <c r="I893" s="31">
        <f t="shared" ref="I893:Q893" si="490">+I894</f>
        <v>77.8</v>
      </c>
      <c r="J893" s="31">
        <f t="shared" si="490"/>
        <v>77.8</v>
      </c>
      <c r="K893" s="31">
        <f t="shared" si="490"/>
        <v>0</v>
      </c>
      <c r="L893" s="31">
        <f t="shared" si="490"/>
        <v>77.8</v>
      </c>
      <c r="M893" s="31">
        <f t="shared" si="490"/>
        <v>77.8</v>
      </c>
      <c r="N893" s="31">
        <f t="shared" si="490"/>
        <v>0</v>
      </c>
      <c r="O893" s="31">
        <f t="shared" si="490"/>
        <v>77.8</v>
      </c>
      <c r="P893" s="29">
        <f t="shared" si="490"/>
        <v>77.8</v>
      </c>
      <c r="Q893" s="29">
        <f t="shared" si="490"/>
        <v>0</v>
      </c>
    </row>
    <row r="894" spans="1:17" ht="13.6" x14ac:dyDescent="0.25">
      <c r="A894" s="80" t="s">
        <v>72</v>
      </c>
      <c r="B894" s="26">
        <v>700</v>
      </c>
      <c r="C894" s="27" t="s">
        <v>63</v>
      </c>
      <c r="D894" s="27" t="s">
        <v>131</v>
      </c>
      <c r="E894" s="53" t="s">
        <v>185</v>
      </c>
      <c r="F894" s="42">
        <v>850</v>
      </c>
      <c r="G894" s="27" t="s">
        <v>63</v>
      </c>
      <c r="H894" s="27" t="s">
        <v>131</v>
      </c>
      <c r="I894" s="31">
        <f>+J894+K894</f>
        <v>77.8</v>
      </c>
      <c r="J894" s="31">
        <f>73.2+3+1.6</f>
        <v>77.8</v>
      </c>
      <c r="K894" s="31"/>
      <c r="L894" s="31">
        <f>+M894+N894</f>
        <v>77.8</v>
      </c>
      <c r="M894" s="31">
        <v>77.8</v>
      </c>
      <c r="N894" s="31"/>
      <c r="O894" s="31">
        <f>+P894+Q894</f>
        <v>77.8</v>
      </c>
      <c r="P894" s="29">
        <v>77.8</v>
      </c>
      <c r="Q894" s="29"/>
    </row>
    <row r="895" spans="1:17" ht="25.85" hidden="1" x14ac:dyDescent="0.2">
      <c r="A895" s="18" t="s">
        <v>495</v>
      </c>
      <c r="B895" s="4">
        <v>700</v>
      </c>
      <c r="C895" s="19" t="s">
        <v>102</v>
      </c>
      <c r="D895" s="19" t="s">
        <v>181</v>
      </c>
      <c r="E895" s="64" t="s">
        <v>628</v>
      </c>
      <c r="F895" s="40"/>
      <c r="G895" s="19" t="s">
        <v>102</v>
      </c>
      <c r="H895" s="19" t="s">
        <v>181</v>
      </c>
      <c r="I895" s="23">
        <f t="shared" ref="I895:Q895" si="491">+I896+I898</f>
        <v>0</v>
      </c>
      <c r="J895" s="23">
        <f t="shared" si="491"/>
        <v>0</v>
      </c>
      <c r="K895" s="23">
        <f t="shared" si="491"/>
        <v>0</v>
      </c>
      <c r="L895" s="23">
        <f t="shared" si="491"/>
        <v>0</v>
      </c>
      <c r="M895" s="23">
        <f t="shared" si="491"/>
        <v>0</v>
      </c>
      <c r="N895" s="23">
        <f t="shared" si="491"/>
        <v>0</v>
      </c>
      <c r="O895" s="23">
        <f t="shared" si="491"/>
        <v>0</v>
      </c>
      <c r="P895" s="24">
        <f t="shared" si="491"/>
        <v>0</v>
      </c>
      <c r="Q895" s="24">
        <f t="shared" si="491"/>
        <v>0</v>
      </c>
    </row>
    <row r="896" spans="1:17" ht="13.6" hidden="1" x14ac:dyDescent="0.25">
      <c r="A896" s="25" t="s">
        <v>25</v>
      </c>
      <c r="B896" s="26">
        <v>700</v>
      </c>
      <c r="C896" s="27" t="s">
        <v>102</v>
      </c>
      <c r="D896" s="27" t="s">
        <v>181</v>
      </c>
      <c r="E896" s="73" t="s">
        <v>628</v>
      </c>
      <c r="F896" s="126">
        <v>200</v>
      </c>
      <c r="G896" s="27" t="s">
        <v>102</v>
      </c>
      <c r="H896" s="27" t="s">
        <v>181</v>
      </c>
      <c r="I896" s="31">
        <f t="shared" ref="I896:Q896" si="492">+I897</f>
        <v>0</v>
      </c>
      <c r="J896" s="31">
        <f t="shared" si="492"/>
        <v>0</v>
      </c>
      <c r="K896" s="31">
        <f t="shared" si="492"/>
        <v>0</v>
      </c>
      <c r="L896" s="31">
        <f t="shared" si="492"/>
        <v>0</v>
      </c>
      <c r="M896" s="31">
        <f t="shared" si="492"/>
        <v>0</v>
      </c>
      <c r="N896" s="31">
        <f t="shared" si="492"/>
        <v>0</v>
      </c>
      <c r="O896" s="31">
        <f t="shared" si="492"/>
        <v>0</v>
      </c>
      <c r="P896" s="32">
        <f t="shared" si="492"/>
        <v>0</v>
      </c>
      <c r="Q896" s="32">
        <f t="shared" si="492"/>
        <v>0</v>
      </c>
    </row>
    <row r="897" spans="1:17" ht="13.6" hidden="1" x14ac:dyDescent="0.25">
      <c r="A897" s="25" t="s">
        <v>45</v>
      </c>
      <c r="B897" s="26">
        <v>700</v>
      </c>
      <c r="C897" s="27" t="s">
        <v>102</v>
      </c>
      <c r="D897" s="27" t="s">
        <v>181</v>
      </c>
      <c r="E897" s="73" t="s">
        <v>628</v>
      </c>
      <c r="F897" s="126">
        <v>240</v>
      </c>
      <c r="G897" s="27" t="s">
        <v>102</v>
      </c>
      <c r="H897" s="27" t="s">
        <v>181</v>
      </c>
      <c r="I897" s="31">
        <f>+J897+K897</f>
        <v>0</v>
      </c>
      <c r="J897" s="31"/>
      <c r="K897" s="31"/>
      <c r="L897" s="31">
        <f>+M897+N897</f>
        <v>0</v>
      </c>
      <c r="M897" s="31"/>
      <c r="N897" s="31"/>
      <c r="O897" s="31">
        <f>+P897+Q897</f>
        <v>0</v>
      </c>
      <c r="P897" s="29"/>
      <c r="Q897" s="29"/>
    </row>
    <row r="898" spans="1:17" ht="27.2" hidden="1" x14ac:dyDescent="0.25">
      <c r="A898" s="36" t="s">
        <v>81</v>
      </c>
      <c r="B898" s="26">
        <v>700</v>
      </c>
      <c r="C898" s="27" t="s">
        <v>102</v>
      </c>
      <c r="D898" s="27" t="s">
        <v>181</v>
      </c>
      <c r="E898" s="73" t="s">
        <v>628</v>
      </c>
      <c r="F898" s="126">
        <v>600</v>
      </c>
      <c r="G898" s="27" t="s">
        <v>102</v>
      </c>
      <c r="H898" s="27" t="s">
        <v>181</v>
      </c>
      <c r="I898" s="31">
        <f t="shared" ref="I898:Q898" si="493">+I899</f>
        <v>0</v>
      </c>
      <c r="J898" s="31">
        <f t="shared" si="493"/>
        <v>0</v>
      </c>
      <c r="K898" s="31">
        <f t="shared" si="493"/>
        <v>0</v>
      </c>
      <c r="L898" s="31">
        <f t="shared" si="493"/>
        <v>0</v>
      </c>
      <c r="M898" s="31">
        <f t="shared" si="493"/>
        <v>0</v>
      </c>
      <c r="N898" s="31">
        <f t="shared" si="493"/>
        <v>0</v>
      </c>
      <c r="O898" s="31">
        <f t="shared" si="493"/>
        <v>0</v>
      </c>
      <c r="P898" s="32">
        <f t="shared" si="493"/>
        <v>0</v>
      </c>
      <c r="Q898" s="32">
        <f t="shared" si="493"/>
        <v>0</v>
      </c>
    </row>
    <row r="899" spans="1:17" ht="13.6" hidden="1" x14ac:dyDescent="0.25">
      <c r="A899" s="80" t="s">
        <v>82</v>
      </c>
      <c r="B899" s="26">
        <v>700</v>
      </c>
      <c r="C899" s="27" t="s">
        <v>102</v>
      </c>
      <c r="D899" s="27" t="s">
        <v>181</v>
      </c>
      <c r="E899" s="73" t="s">
        <v>628</v>
      </c>
      <c r="F899" s="126">
        <v>610</v>
      </c>
      <c r="G899" s="27" t="s">
        <v>102</v>
      </c>
      <c r="H899" s="27" t="s">
        <v>181</v>
      </c>
      <c r="I899" s="31">
        <f>+J899+K899</f>
        <v>0</v>
      </c>
      <c r="J899" s="31"/>
      <c r="K899" s="31"/>
      <c r="L899" s="31">
        <f>+M899+N899</f>
        <v>0</v>
      </c>
      <c r="M899" s="31"/>
      <c r="N899" s="31"/>
      <c r="O899" s="31">
        <f>+P899+Q899</f>
        <v>0</v>
      </c>
      <c r="P899" s="29"/>
      <c r="Q899" s="29"/>
    </row>
    <row r="900" spans="1:17" hidden="1" x14ac:dyDescent="0.2">
      <c r="A900" s="49"/>
      <c r="B900" s="4">
        <v>700</v>
      </c>
      <c r="C900" s="19" t="s">
        <v>102</v>
      </c>
      <c r="D900" s="19" t="s">
        <v>181</v>
      </c>
      <c r="E900" s="50"/>
      <c r="F900" s="40"/>
      <c r="G900" s="19" t="s">
        <v>102</v>
      </c>
      <c r="H900" s="19" t="s">
        <v>181</v>
      </c>
      <c r="I900" s="23">
        <f t="shared" ref="I900:Q901" si="494">+I901</f>
        <v>0</v>
      </c>
      <c r="J900" s="23">
        <f t="shared" si="494"/>
        <v>0</v>
      </c>
      <c r="K900" s="23">
        <f t="shared" si="494"/>
        <v>0</v>
      </c>
      <c r="L900" s="23">
        <f t="shared" si="494"/>
        <v>0</v>
      </c>
      <c r="M900" s="23">
        <f t="shared" si="494"/>
        <v>0</v>
      </c>
      <c r="N900" s="23">
        <f t="shared" si="494"/>
        <v>0</v>
      </c>
      <c r="O900" s="23">
        <f t="shared" si="494"/>
        <v>0</v>
      </c>
      <c r="P900" s="24">
        <f t="shared" si="494"/>
        <v>0</v>
      </c>
      <c r="Q900" s="24">
        <f t="shared" si="494"/>
        <v>0</v>
      </c>
    </row>
    <row r="901" spans="1:17" ht="13.6" hidden="1" x14ac:dyDescent="0.25">
      <c r="A901" s="25"/>
      <c r="B901" s="26">
        <v>700</v>
      </c>
      <c r="C901" s="27" t="s">
        <v>102</v>
      </c>
      <c r="D901" s="27" t="s">
        <v>181</v>
      </c>
      <c r="E901" s="53"/>
      <c r="F901" s="65">
        <v>200</v>
      </c>
      <c r="G901" s="27" t="s">
        <v>102</v>
      </c>
      <c r="H901" s="27" t="s">
        <v>181</v>
      </c>
      <c r="I901" s="31">
        <f t="shared" si="494"/>
        <v>0</v>
      </c>
      <c r="J901" s="31">
        <f t="shared" si="494"/>
        <v>0</v>
      </c>
      <c r="K901" s="31">
        <f t="shared" si="494"/>
        <v>0</v>
      </c>
      <c r="L901" s="31">
        <f t="shared" si="494"/>
        <v>0</v>
      </c>
      <c r="M901" s="31">
        <f t="shared" si="494"/>
        <v>0</v>
      </c>
      <c r="N901" s="31">
        <f t="shared" si="494"/>
        <v>0</v>
      </c>
      <c r="O901" s="31">
        <f t="shared" si="494"/>
        <v>0</v>
      </c>
      <c r="P901" s="32">
        <f t="shared" si="494"/>
        <v>0</v>
      </c>
      <c r="Q901" s="32">
        <f t="shared" si="494"/>
        <v>0</v>
      </c>
    </row>
    <row r="902" spans="1:17" ht="13.6" hidden="1" x14ac:dyDescent="0.25">
      <c r="A902" s="25"/>
      <c r="B902" s="26">
        <v>700</v>
      </c>
      <c r="C902" s="27" t="s">
        <v>102</v>
      </c>
      <c r="D902" s="27" t="s">
        <v>181</v>
      </c>
      <c r="E902" s="53"/>
      <c r="F902" s="65">
        <v>240</v>
      </c>
      <c r="G902" s="27" t="s">
        <v>102</v>
      </c>
      <c r="H902" s="27" t="s">
        <v>181</v>
      </c>
      <c r="I902" s="31">
        <f>+J902+K902</f>
        <v>0</v>
      </c>
      <c r="J902" s="31"/>
      <c r="K902" s="31"/>
      <c r="L902" s="31">
        <f>+M902+N902</f>
        <v>0</v>
      </c>
      <c r="M902" s="31"/>
      <c r="N902" s="31"/>
      <c r="O902" s="31">
        <f>+P902+Q902</f>
        <v>0</v>
      </c>
      <c r="P902" s="29"/>
      <c r="Q902" s="29"/>
    </row>
    <row r="903" spans="1:17" ht="15.65" hidden="1" x14ac:dyDescent="0.25">
      <c r="A903" s="138" t="s">
        <v>556</v>
      </c>
      <c r="B903" s="4">
        <v>700</v>
      </c>
      <c r="C903" s="19" t="s">
        <v>102</v>
      </c>
      <c r="D903" s="19" t="s">
        <v>181</v>
      </c>
      <c r="E903" s="21" t="s">
        <v>625</v>
      </c>
      <c r="F903" s="86"/>
      <c r="G903" s="19" t="s">
        <v>102</v>
      </c>
      <c r="H903" s="19" t="s">
        <v>181</v>
      </c>
      <c r="I903" s="23">
        <f t="shared" ref="I903:Q904" si="495">+I904</f>
        <v>0</v>
      </c>
      <c r="J903" s="23">
        <f t="shared" si="495"/>
        <v>0</v>
      </c>
      <c r="K903" s="23">
        <f t="shared" si="495"/>
        <v>0</v>
      </c>
      <c r="L903" s="23">
        <f t="shared" si="495"/>
        <v>0</v>
      </c>
      <c r="M903" s="23">
        <f t="shared" si="495"/>
        <v>0</v>
      </c>
      <c r="N903" s="23">
        <f t="shared" si="495"/>
        <v>0</v>
      </c>
      <c r="O903" s="23">
        <f t="shared" si="495"/>
        <v>0</v>
      </c>
      <c r="P903" s="21">
        <f t="shared" si="495"/>
        <v>0</v>
      </c>
      <c r="Q903" s="21">
        <f t="shared" si="495"/>
        <v>0</v>
      </c>
    </row>
    <row r="904" spans="1:17" ht="13.6" hidden="1" x14ac:dyDescent="0.25">
      <c r="A904" s="25" t="s">
        <v>25</v>
      </c>
      <c r="B904" s="26">
        <v>700</v>
      </c>
      <c r="C904" s="27" t="s">
        <v>102</v>
      </c>
      <c r="D904" s="27" t="s">
        <v>181</v>
      </c>
      <c r="E904" s="29" t="s">
        <v>625</v>
      </c>
      <c r="F904" s="65">
        <v>200</v>
      </c>
      <c r="G904" s="27" t="s">
        <v>102</v>
      </c>
      <c r="H904" s="27" t="s">
        <v>181</v>
      </c>
      <c r="I904" s="31">
        <f t="shared" si="495"/>
        <v>0</v>
      </c>
      <c r="J904" s="31">
        <f t="shared" si="495"/>
        <v>0</v>
      </c>
      <c r="K904" s="31">
        <f t="shared" si="495"/>
        <v>0</v>
      </c>
      <c r="L904" s="31">
        <f t="shared" si="495"/>
        <v>0</v>
      </c>
      <c r="M904" s="31">
        <f t="shared" si="495"/>
        <v>0</v>
      </c>
      <c r="N904" s="31">
        <f t="shared" si="495"/>
        <v>0</v>
      </c>
      <c r="O904" s="31">
        <f t="shared" si="495"/>
        <v>0</v>
      </c>
      <c r="P904" s="29">
        <f t="shared" si="495"/>
        <v>0</v>
      </c>
      <c r="Q904" s="29">
        <f t="shared" si="495"/>
        <v>0</v>
      </c>
    </row>
    <row r="905" spans="1:17" ht="13.6" hidden="1" x14ac:dyDescent="0.25">
      <c r="A905" s="25" t="s">
        <v>45</v>
      </c>
      <c r="B905" s="26">
        <v>700</v>
      </c>
      <c r="C905" s="27" t="s">
        <v>102</v>
      </c>
      <c r="D905" s="27" t="s">
        <v>181</v>
      </c>
      <c r="E905" s="29" t="s">
        <v>625</v>
      </c>
      <c r="F905" s="65">
        <v>240</v>
      </c>
      <c r="G905" s="27" t="s">
        <v>102</v>
      </c>
      <c r="H905" s="27" t="s">
        <v>181</v>
      </c>
      <c r="I905" s="31">
        <f>+J905+K905</f>
        <v>0</v>
      </c>
      <c r="J905" s="31"/>
      <c r="K905" s="31"/>
      <c r="L905" s="31">
        <f>+M905+N905</f>
        <v>0</v>
      </c>
      <c r="M905" s="31"/>
      <c r="N905" s="31"/>
      <c r="O905" s="31">
        <f>+P905+Q905</f>
        <v>0</v>
      </c>
      <c r="P905" s="29"/>
      <c r="Q905" s="29"/>
    </row>
    <row r="906" spans="1:17" ht="77.45" hidden="1" x14ac:dyDescent="0.2">
      <c r="A906" s="18" t="s">
        <v>489</v>
      </c>
      <c r="B906" s="4">
        <v>700</v>
      </c>
      <c r="C906" s="19" t="s">
        <v>102</v>
      </c>
      <c r="D906" s="19" t="s">
        <v>181</v>
      </c>
      <c r="E906" s="50" t="s">
        <v>490</v>
      </c>
      <c r="F906" s="40"/>
      <c r="G906" s="19" t="s">
        <v>102</v>
      </c>
      <c r="H906" s="19" t="s">
        <v>181</v>
      </c>
      <c r="I906" s="23">
        <f t="shared" ref="I906:Q907" si="496">+I907</f>
        <v>0</v>
      </c>
      <c r="J906" s="23">
        <f t="shared" si="496"/>
        <v>0</v>
      </c>
      <c r="K906" s="23">
        <f t="shared" si="496"/>
        <v>0</v>
      </c>
      <c r="L906" s="23">
        <f t="shared" si="496"/>
        <v>0</v>
      </c>
      <c r="M906" s="23">
        <f t="shared" si="496"/>
        <v>0</v>
      </c>
      <c r="N906" s="23">
        <f t="shared" si="496"/>
        <v>0</v>
      </c>
      <c r="O906" s="23">
        <f t="shared" si="496"/>
        <v>0</v>
      </c>
      <c r="P906" s="21">
        <f t="shared" si="496"/>
        <v>0</v>
      </c>
      <c r="Q906" s="21">
        <f t="shared" si="496"/>
        <v>0</v>
      </c>
    </row>
    <row r="907" spans="1:17" ht="13.6" hidden="1" x14ac:dyDescent="0.25">
      <c r="A907" s="25" t="s">
        <v>25</v>
      </c>
      <c r="B907" s="4">
        <v>700</v>
      </c>
      <c r="C907" s="27" t="s">
        <v>102</v>
      </c>
      <c r="D907" s="27" t="s">
        <v>181</v>
      </c>
      <c r="E907" s="53" t="s">
        <v>490</v>
      </c>
      <c r="F907" s="65">
        <v>200</v>
      </c>
      <c r="G907" s="27" t="s">
        <v>102</v>
      </c>
      <c r="H907" s="27" t="s">
        <v>181</v>
      </c>
      <c r="I907" s="31">
        <f t="shared" si="496"/>
        <v>0</v>
      </c>
      <c r="J907" s="31">
        <f t="shared" si="496"/>
        <v>0</v>
      </c>
      <c r="K907" s="31">
        <f t="shared" si="496"/>
        <v>0</v>
      </c>
      <c r="L907" s="31">
        <f t="shared" si="496"/>
        <v>0</v>
      </c>
      <c r="M907" s="31">
        <f t="shared" si="496"/>
        <v>0</v>
      </c>
      <c r="N907" s="31">
        <f t="shared" si="496"/>
        <v>0</v>
      </c>
      <c r="O907" s="31">
        <f t="shared" si="496"/>
        <v>0</v>
      </c>
      <c r="P907" s="29">
        <f t="shared" si="496"/>
        <v>0</v>
      </c>
      <c r="Q907" s="29">
        <f t="shared" si="496"/>
        <v>0</v>
      </c>
    </row>
    <row r="908" spans="1:17" ht="13.6" hidden="1" x14ac:dyDescent="0.25">
      <c r="A908" s="25" t="s">
        <v>45</v>
      </c>
      <c r="B908" s="4">
        <v>700</v>
      </c>
      <c r="C908" s="27" t="s">
        <v>102</v>
      </c>
      <c r="D908" s="27" t="s">
        <v>181</v>
      </c>
      <c r="E908" s="53" t="s">
        <v>490</v>
      </c>
      <c r="F908" s="65">
        <v>240</v>
      </c>
      <c r="G908" s="27" t="s">
        <v>102</v>
      </c>
      <c r="H908" s="27" t="s">
        <v>181</v>
      </c>
      <c r="I908" s="31">
        <f>+J908+K908</f>
        <v>0</v>
      </c>
      <c r="J908" s="31"/>
      <c r="K908" s="31"/>
      <c r="L908" s="31">
        <f>+M908+N908</f>
        <v>0</v>
      </c>
      <c r="M908" s="31"/>
      <c r="N908" s="31"/>
      <c r="O908" s="31">
        <f>+P908+Q908</f>
        <v>0</v>
      </c>
      <c r="P908" s="29"/>
      <c r="Q908" s="29"/>
    </row>
    <row r="909" spans="1:17" hidden="1" x14ac:dyDescent="0.2">
      <c r="A909" s="49" t="s">
        <v>629</v>
      </c>
      <c r="B909" s="4">
        <v>700</v>
      </c>
      <c r="C909" s="19" t="s">
        <v>102</v>
      </c>
      <c r="D909" s="19" t="s">
        <v>181</v>
      </c>
      <c r="E909" s="50" t="s">
        <v>630</v>
      </c>
      <c r="F909" s="125"/>
      <c r="G909" s="19" t="s">
        <v>102</v>
      </c>
      <c r="H909" s="19" t="s">
        <v>181</v>
      </c>
      <c r="I909" s="23">
        <f t="shared" ref="I909:Q909" si="497">+I910+I912</f>
        <v>0</v>
      </c>
      <c r="J909" s="23">
        <f t="shared" si="497"/>
        <v>0</v>
      </c>
      <c r="K909" s="23">
        <f t="shared" si="497"/>
        <v>0</v>
      </c>
      <c r="L909" s="23">
        <f t="shared" si="497"/>
        <v>0</v>
      </c>
      <c r="M909" s="23">
        <f t="shared" si="497"/>
        <v>0</v>
      </c>
      <c r="N909" s="23">
        <f t="shared" si="497"/>
        <v>0</v>
      </c>
      <c r="O909" s="23">
        <f t="shared" si="497"/>
        <v>0</v>
      </c>
      <c r="P909" s="24">
        <f t="shared" si="497"/>
        <v>0</v>
      </c>
      <c r="Q909" s="24">
        <f t="shared" si="497"/>
        <v>0</v>
      </c>
    </row>
    <row r="910" spans="1:17" ht="13.6" hidden="1" x14ac:dyDescent="0.25">
      <c r="A910" s="25" t="s">
        <v>25</v>
      </c>
      <c r="B910" s="26">
        <v>700</v>
      </c>
      <c r="C910" s="27" t="s">
        <v>102</v>
      </c>
      <c r="D910" s="27" t="s">
        <v>181</v>
      </c>
      <c r="E910" s="53" t="s">
        <v>630</v>
      </c>
      <c r="F910" s="126">
        <v>200</v>
      </c>
      <c r="G910" s="27" t="s">
        <v>102</v>
      </c>
      <c r="H910" s="27" t="s">
        <v>181</v>
      </c>
      <c r="I910" s="31">
        <f t="shared" ref="I910:Q910" si="498">+I911</f>
        <v>0</v>
      </c>
      <c r="J910" s="31">
        <f t="shared" si="498"/>
        <v>0</v>
      </c>
      <c r="K910" s="31">
        <f t="shared" si="498"/>
        <v>0</v>
      </c>
      <c r="L910" s="31">
        <f t="shared" si="498"/>
        <v>0</v>
      </c>
      <c r="M910" s="31">
        <f t="shared" si="498"/>
        <v>0</v>
      </c>
      <c r="N910" s="31">
        <f t="shared" si="498"/>
        <v>0</v>
      </c>
      <c r="O910" s="31">
        <f t="shared" si="498"/>
        <v>0</v>
      </c>
      <c r="P910" s="29">
        <f t="shared" si="498"/>
        <v>0</v>
      </c>
      <c r="Q910" s="29">
        <f t="shared" si="498"/>
        <v>0</v>
      </c>
    </row>
    <row r="911" spans="1:17" ht="13.6" hidden="1" x14ac:dyDescent="0.25">
      <c r="A911" s="25" t="s">
        <v>45</v>
      </c>
      <c r="B911" s="26">
        <v>700</v>
      </c>
      <c r="C911" s="27" t="s">
        <v>102</v>
      </c>
      <c r="D911" s="27" t="s">
        <v>181</v>
      </c>
      <c r="E911" s="53" t="s">
        <v>630</v>
      </c>
      <c r="F911" s="126">
        <v>240</v>
      </c>
      <c r="G911" s="27" t="s">
        <v>102</v>
      </c>
      <c r="H911" s="27" t="s">
        <v>181</v>
      </c>
      <c r="I911" s="31">
        <f>+J911+K911</f>
        <v>0</v>
      </c>
      <c r="J911" s="31"/>
      <c r="K911" s="31"/>
      <c r="L911" s="31">
        <f>+M911+N911</f>
        <v>0</v>
      </c>
      <c r="M911" s="31"/>
      <c r="N911" s="31"/>
      <c r="O911" s="31">
        <f>+P911+Q911</f>
        <v>0</v>
      </c>
      <c r="P911" s="29"/>
      <c r="Q911" s="29"/>
    </row>
    <row r="912" spans="1:17" ht="27.2" hidden="1" x14ac:dyDescent="0.25">
      <c r="A912" s="36" t="s">
        <v>81</v>
      </c>
      <c r="B912" s="26">
        <v>700</v>
      </c>
      <c r="C912" s="27" t="s">
        <v>102</v>
      </c>
      <c r="D912" s="27" t="s">
        <v>181</v>
      </c>
      <c r="E912" s="53" t="s">
        <v>630</v>
      </c>
      <c r="F912" s="42">
        <v>600</v>
      </c>
      <c r="G912" s="27" t="s">
        <v>102</v>
      </c>
      <c r="H912" s="27" t="s">
        <v>181</v>
      </c>
      <c r="I912" s="31">
        <f t="shared" ref="I912:Q912" si="499">+I913</f>
        <v>0</v>
      </c>
      <c r="J912" s="31">
        <f t="shared" si="499"/>
        <v>0</v>
      </c>
      <c r="K912" s="31">
        <f t="shared" si="499"/>
        <v>0</v>
      </c>
      <c r="L912" s="31">
        <f t="shared" si="499"/>
        <v>0</v>
      </c>
      <c r="M912" s="31">
        <f t="shared" si="499"/>
        <v>0</v>
      </c>
      <c r="N912" s="31">
        <f t="shared" si="499"/>
        <v>0</v>
      </c>
      <c r="O912" s="31">
        <f t="shared" si="499"/>
        <v>0</v>
      </c>
      <c r="P912" s="29">
        <f t="shared" si="499"/>
        <v>0</v>
      </c>
      <c r="Q912" s="29">
        <f t="shared" si="499"/>
        <v>0</v>
      </c>
    </row>
    <row r="913" spans="1:17" ht="13.6" hidden="1" x14ac:dyDescent="0.25">
      <c r="A913" s="80" t="s">
        <v>82</v>
      </c>
      <c r="B913" s="26">
        <v>700</v>
      </c>
      <c r="C913" s="27" t="s">
        <v>102</v>
      </c>
      <c r="D913" s="27" t="s">
        <v>181</v>
      </c>
      <c r="E913" s="53" t="s">
        <v>630</v>
      </c>
      <c r="F913" s="42">
        <v>610</v>
      </c>
      <c r="G913" s="27" t="s">
        <v>102</v>
      </c>
      <c r="H913" s="27" t="s">
        <v>181</v>
      </c>
      <c r="I913" s="31">
        <f>+J913+K913</f>
        <v>0</v>
      </c>
      <c r="J913" s="31"/>
      <c r="K913" s="31">
        <v>0</v>
      </c>
      <c r="L913" s="31">
        <f>+M913+N913</f>
        <v>0</v>
      </c>
      <c r="M913" s="31"/>
      <c r="N913" s="31"/>
      <c r="O913" s="31">
        <f>+P913+Q913</f>
        <v>0</v>
      </c>
      <c r="P913" s="29"/>
      <c r="Q913" s="29"/>
    </row>
    <row r="914" spans="1:17" ht="25.85" x14ac:dyDescent="0.2">
      <c r="A914" s="102" t="s">
        <v>67</v>
      </c>
      <c r="B914" s="61">
        <v>700</v>
      </c>
      <c r="C914" s="46" t="s">
        <v>13</v>
      </c>
      <c r="D914" s="81">
        <v>12</v>
      </c>
      <c r="E914" s="75" t="s">
        <v>631</v>
      </c>
      <c r="F914" s="158"/>
      <c r="G914" s="46"/>
      <c r="H914" s="81"/>
      <c r="I914" s="17">
        <f>+I915+I917+I919</f>
        <v>21363.299999999996</v>
      </c>
      <c r="J914" s="17">
        <f t="shared" ref="J914:Q914" si="500">+J915+J917+J919</f>
        <v>21363.299999999996</v>
      </c>
      <c r="K914" s="17">
        <f t="shared" si="500"/>
        <v>0</v>
      </c>
      <c r="L914" s="17">
        <f t="shared" si="500"/>
        <v>12819.5</v>
      </c>
      <c r="M914" s="17">
        <f t="shared" si="500"/>
        <v>12819.5</v>
      </c>
      <c r="N914" s="17">
        <f t="shared" si="500"/>
        <v>0</v>
      </c>
      <c r="O914" s="17">
        <f t="shared" si="500"/>
        <v>13486</v>
      </c>
      <c r="P914" s="17">
        <f t="shared" si="500"/>
        <v>13486</v>
      </c>
      <c r="Q914" s="17">
        <f t="shared" si="500"/>
        <v>0</v>
      </c>
    </row>
    <row r="915" spans="1:17" ht="40.75" x14ac:dyDescent="0.25">
      <c r="A915" s="90" t="s">
        <v>33</v>
      </c>
      <c r="B915" s="26">
        <v>700</v>
      </c>
      <c r="C915" s="27" t="s">
        <v>13</v>
      </c>
      <c r="D915" s="28">
        <v>12</v>
      </c>
      <c r="E915" s="29" t="s">
        <v>631</v>
      </c>
      <c r="F915" s="159" t="s">
        <v>69</v>
      </c>
      <c r="G915" s="27"/>
      <c r="H915" s="28"/>
      <c r="I915" s="31">
        <f t="shared" ref="I915:Q915" si="501">+I916</f>
        <v>18534.099999999999</v>
      </c>
      <c r="J915" s="31">
        <f t="shared" si="501"/>
        <v>18534.099999999999</v>
      </c>
      <c r="K915" s="31">
        <f t="shared" si="501"/>
        <v>0</v>
      </c>
      <c r="L915" s="31">
        <f t="shared" si="501"/>
        <v>10676.4</v>
      </c>
      <c r="M915" s="31">
        <f t="shared" si="501"/>
        <v>10676.4</v>
      </c>
      <c r="N915" s="31">
        <f t="shared" si="501"/>
        <v>0</v>
      </c>
      <c r="O915" s="31">
        <f t="shared" si="501"/>
        <v>11342.9</v>
      </c>
      <c r="P915" s="32">
        <f t="shared" si="501"/>
        <v>11342.9</v>
      </c>
      <c r="Q915" s="32">
        <f t="shared" si="501"/>
        <v>0</v>
      </c>
    </row>
    <row r="916" spans="1:17" ht="13.6" x14ac:dyDescent="0.25">
      <c r="A916" s="25" t="s">
        <v>70</v>
      </c>
      <c r="B916" s="26">
        <v>700</v>
      </c>
      <c r="C916" s="27" t="s">
        <v>13</v>
      </c>
      <c r="D916" s="28">
        <v>12</v>
      </c>
      <c r="E916" s="29" t="s">
        <v>631</v>
      </c>
      <c r="F916" s="159" t="s">
        <v>71</v>
      </c>
      <c r="G916" s="27" t="s">
        <v>13</v>
      </c>
      <c r="H916" s="28">
        <v>12</v>
      </c>
      <c r="I916" s="31">
        <f>+J916+K916</f>
        <v>18534.099999999999</v>
      </c>
      <c r="J916" s="31">
        <f>14235.1+4299</f>
        <v>18534.099999999999</v>
      </c>
      <c r="K916" s="31"/>
      <c r="L916" s="31">
        <f>+M916+N916</f>
        <v>10676.4</v>
      </c>
      <c r="M916" s="31">
        <v>10676.4</v>
      </c>
      <c r="N916" s="31"/>
      <c r="O916" s="31">
        <f>+P916+Q916</f>
        <v>11342.9</v>
      </c>
      <c r="P916" s="32">
        <f>13486-2143.1</f>
        <v>11342.9</v>
      </c>
      <c r="Q916" s="32"/>
    </row>
    <row r="917" spans="1:17" ht="13.6" x14ac:dyDescent="0.25">
      <c r="A917" s="25" t="s">
        <v>25</v>
      </c>
      <c r="B917" s="26">
        <v>700</v>
      </c>
      <c r="C917" s="27" t="s">
        <v>13</v>
      </c>
      <c r="D917" s="28">
        <v>12</v>
      </c>
      <c r="E917" s="29" t="s">
        <v>631</v>
      </c>
      <c r="F917" s="159" t="s">
        <v>26</v>
      </c>
      <c r="G917" s="27"/>
      <c r="H917" s="28"/>
      <c r="I917" s="31">
        <f t="shared" ref="I917:Q917" si="502">+I918</f>
        <v>2466.0999999999985</v>
      </c>
      <c r="J917" s="31">
        <f t="shared" si="502"/>
        <v>2466.0999999999985</v>
      </c>
      <c r="K917" s="31">
        <f t="shared" si="502"/>
        <v>0</v>
      </c>
      <c r="L917" s="31">
        <f t="shared" si="502"/>
        <v>1780</v>
      </c>
      <c r="M917" s="31">
        <f t="shared" si="502"/>
        <v>1780</v>
      </c>
      <c r="N917" s="31">
        <f t="shared" si="502"/>
        <v>0</v>
      </c>
      <c r="O917" s="31">
        <f t="shared" si="502"/>
        <v>1780</v>
      </c>
      <c r="P917" s="32">
        <f t="shared" si="502"/>
        <v>1780</v>
      </c>
      <c r="Q917" s="32">
        <f t="shared" si="502"/>
        <v>0</v>
      </c>
    </row>
    <row r="918" spans="1:17" ht="13.6" x14ac:dyDescent="0.25">
      <c r="A918" s="36" t="s">
        <v>45</v>
      </c>
      <c r="B918" s="26">
        <v>700</v>
      </c>
      <c r="C918" s="27" t="s">
        <v>13</v>
      </c>
      <c r="D918" s="28">
        <v>12</v>
      </c>
      <c r="E918" s="29" t="s">
        <v>631</v>
      </c>
      <c r="F918" s="159" t="s">
        <v>28</v>
      </c>
      <c r="G918" s="27" t="s">
        <v>13</v>
      </c>
      <c r="H918" s="28">
        <v>12</v>
      </c>
      <c r="I918" s="31">
        <f>+J918+K918</f>
        <v>2466.0999999999985</v>
      </c>
      <c r="J918" s="31">
        <f>21363.3-18897.2</f>
        <v>2466.0999999999985</v>
      </c>
      <c r="K918" s="31"/>
      <c r="L918" s="31">
        <f>+M918+N918</f>
        <v>1780</v>
      </c>
      <c r="M918" s="31">
        <v>1780</v>
      </c>
      <c r="N918" s="31"/>
      <c r="O918" s="31">
        <f>+P918+Q918</f>
        <v>1780</v>
      </c>
      <c r="P918" s="32">
        <v>1780</v>
      </c>
      <c r="Q918" s="32"/>
    </row>
    <row r="919" spans="1:17" ht="13.6" x14ac:dyDescent="0.25">
      <c r="A919" s="80" t="s">
        <v>19</v>
      </c>
      <c r="B919" s="26">
        <v>700</v>
      </c>
      <c r="C919" s="27" t="s">
        <v>13</v>
      </c>
      <c r="D919" s="28">
        <v>12</v>
      </c>
      <c r="E919" s="29" t="s">
        <v>631</v>
      </c>
      <c r="F919" s="159" t="s">
        <v>20</v>
      </c>
      <c r="G919" s="27"/>
      <c r="H919" s="28"/>
      <c r="I919" s="31">
        <f t="shared" ref="I919:Q919" si="503">+I920</f>
        <v>363.1</v>
      </c>
      <c r="J919" s="31">
        <f t="shared" si="503"/>
        <v>363.1</v>
      </c>
      <c r="K919" s="31">
        <f t="shared" si="503"/>
        <v>0</v>
      </c>
      <c r="L919" s="31">
        <f t="shared" si="503"/>
        <v>363.1</v>
      </c>
      <c r="M919" s="31">
        <f t="shared" si="503"/>
        <v>363.1</v>
      </c>
      <c r="N919" s="31">
        <f t="shared" si="503"/>
        <v>0</v>
      </c>
      <c r="O919" s="31">
        <f t="shared" si="503"/>
        <v>363.1</v>
      </c>
      <c r="P919" s="32">
        <f t="shared" si="503"/>
        <v>363.1</v>
      </c>
      <c r="Q919" s="32">
        <f t="shared" si="503"/>
        <v>0</v>
      </c>
    </row>
    <row r="920" spans="1:17" ht="13.6" x14ac:dyDescent="0.25">
      <c r="A920" s="36" t="s">
        <v>72</v>
      </c>
      <c r="B920" s="26">
        <v>700</v>
      </c>
      <c r="C920" s="27" t="s">
        <v>13</v>
      </c>
      <c r="D920" s="28">
        <v>12</v>
      </c>
      <c r="E920" s="29" t="s">
        <v>631</v>
      </c>
      <c r="F920" s="159" t="s">
        <v>354</v>
      </c>
      <c r="G920" s="27" t="s">
        <v>13</v>
      </c>
      <c r="H920" s="28">
        <v>12</v>
      </c>
      <c r="I920" s="31">
        <f>+J920+K920</f>
        <v>363.1</v>
      </c>
      <c r="J920" s="31">
        <f>243.9+19.2+100</f>
        <v>363.1</v>
      </c>
      <c r="K920" s="31"/>
      <c r="L920" s="31">
        <f>+M920+N920</f>
        <v>363.1</v>
      </c>
      <c r="M920" s="31">
        <v>363.1</v>
      </c>
      <c r="N920" s="31"/>
      <c r="O920" s="31">
        <f>+P920+Q920</f>
        <v>363.1</v>
      </c>
      <c r="P920" s="32">
        <v>363.1</v>
      </c>
      <c r="Q920" s="32"/>
    </row>
    <row r="921" spans="1:17" ht="25.85" x14ac:dyDescent="0.25">
      <c r="A921" s="102" t="s">
        <v>632</v>
      </c>
      <c r="B921" s="45" t="s">
        <v>38</v>
      </c>
      <c r="C921" s="46" t="s">
        <v>112</v>
      </c>
      <c r="D921" s="46" t="s">
        <v>112</v>
      </c>
      <c r="E921" s="61" t="s">
        <v>443</v>
      </c>
      <c r="F921" s="160"/>
      <c r="G921" s="46"/>
      <c r="H921" s="46"/>
      <c r="I921" s="17">
        <f>+I922+I924</f>
        <v>9035.4</v>
      </c>
      <c r="J921" s="17">
        <f t="shared" ref="J921:Q921" si="504">+J922+J924</f>
        <v>9035.4</v>
      </c>
      <c r="K921" s="17">
        <f t="shared" si="504"/>
        <v>0</v>
      </c>
      <c r="L921" s="17">
        <f t="shared" si="504"/>
        <v>5434</v>
      </c>
      <c r="M921" s="17">
        <f t="shared" si="504"/>
        <v>5434</v>
      </c>
      <c r="N921" s="17">
        <f t="shared" si="504"/>
        <v>0</v>
      </c>
      <c r="O921" s="17">
        <f t="shared" si="504"/>
        <v>5716.5</v>
      </c>
      <c r="P921" s="17">
        <f t="shared" si="504"/>
        <v>5716.5</v>
      </c>
      <c r="Q921" s="17">
        <f t="shared" si="504"/>
        <v>0</v>
      </c>
    </row>
    <row r="922" spans="1:17" ht="40.75" x14ac:dyDescent="0.25">
      <c r="A922" s="25" t="s">
        <v>33</v>
      </c>
      <c r="B922" s="53" t="s">
        <v>38</v>
      </c>
      <c r="C922" s="27" t="s">
        <v>112</v>
      </c>
      <c r="D922" s="27" t="s">
        <v>112</v>
      </c>
      <c r="E922" s="26" t="s">
        <v>443</v>
      </c>
      <c r="F922" s="126">
        <v>100</v>
      </c>
      <c r="G922" s="27"/>
      <c r="H922" s="27"/>
      <c r="I922" s="31">
        <f t="shared" ref="I922:Q922" si="505">+I923</f>
        <v>8705.6</v>
      </c>
      <c r="J922" s="31">
        <f t="shared" si="505"/>
        <v>8705.6</v>
      </c>
      <c r="K922" s="31">
        <f t="shared" si="505"/>
        <v>0</v>
      </c>
      <c r="L922" s="31">
        <f t="shared" si="505"/>
        <v>5223.3</v>
      </c>
      <c r="M922" s="31">
        <f t="shared" si="505"/>
        <v>5223.3</v>
      </c>
      <c r="N922" s="31">
        <f t="shared" si="505"/>
        <v>0</v>
      </c>
      <c r="O922" s="31">
        <f t="shared" si="505"/>
        <v>5505.8</v>
      </c>
      <c r="P922" s="32">
        <f t="shared" si="505"/>
        <v>5505.8</v>
      </c>
      <c r="Q922" s="32">
        <f t="shared" si="505"/>
        <v>0</v>
      </c>
    </row>
    <row r="923" spans="1:17" ht="13.6" x14ac:dyDescent="0.25">
      <c r="A923" s="36" t="s">
        <v>70</v>
      </c>
      <c r="B923" s="53" t="s">
        <v>38</v>
      </c>
      <c r="C923" s="27" t="s">
        <v>112</v>
      </c>
      <c r="D923" s="27" t="s">
        <v>112</v>
      </c>
      <c r="E923" s="26" t="s">
        <v>443</v>
      </c>
      <c r="F923" s="126">
        <v>110</v>
      </c>
      <c r="G923" s="27" t="s">
        <v>112</v>
      </c>
      <c r="H923" s="27" t="s">
        <v>112</v>
      </c>
      <c r="I923" s="31">
        <f>+J923+K923</f>
        <v>8705.6</v>
      </c>
      <c r="J923" s="31">
        <f>6686.3+2019.3</f>
        <v>8705.6</v>
      </c>
      <c r="K923" s="31"/>
      <c r="L923" s="31">
        <f>+M923+N923</f>
        <v>5223.3</v>
      </c>
      <c r="M923" s="31">
        <v>5223.3</v>
      </c>
      <c r="N923" s="31"/>
      <c r="O923" s="31">
        <f>+P923+Q923</f>
        <v>5505.8</v>
      </c>
      <c r="P923" s="32">
        <f>5716.5-210.7</f>
        <v>5505.8</v>
      </c>
      <c r="Q923" s="32"/>
    </row>
    <row r="924" spans="1:17" ht="13.6" x14ac:dyDescent="0.25">
      <c r="A924" s="80" t="s">
        <v>25</v>
      </c>
      <c r="B924" s="53" t="s">
        <v>38</v>
      </c>
      <c r="C924" s="27" t="s">
        <v>112</v>
      </c>
      <c r="D924" s="27" t="s">
        <v>112</v>
      </c>
      <c r="E924" s="26" t="s">
        <v>443</v>
      </c>
      <c r="F924" s="126">
        <v>200</v>
      </c>
      <c r="G924" s="27"/>
      <c r="H924" s="27"/>
      <c r="I924" s="31">
        <f t="shared" ref="I924:Q924" si="506">+I925</f>
        <v>329.79999999999927</v>
      </c>
      <c r="J924" s="31">
        <f t="shared" si="506"/>
        <v>329.79999999999927</v>
      </c>
      <c r="K924" s="31">
        <f t="shared" si="506"/>
        <v>0</v>
      </c>
      <c r="L924" s="31">
        <f t="shared" si="506"/>
        <v>210.7</v>
      </c>
      <c r="M924" s="31">
        <f t="shared" si="506"/>
        <v>210.7</v>
      </c>
      <c r="N924" s="31">
        <f t="shared" si="506"/>
        <v>0</v>
      </c>
      <c r="O924" s="31">
        <f t="shared" si="506"/>
        <v>210.7</v>
      </c>
      <c r="P924" s="32">
        <f t="shared" si="506"/>
        <v>210.7</v>
      </c>
      <c r="Q924" s="32">
        <f t="shared" si="506"/>
        <v>0</v>
      </c>
    </row>
    <row r="925" spans="1:17" ht="13.6" x14ac:dyDescent="0.25">
      <c r="A925" s="90" t="s">
        <v>45</v>
      </c>
      <c r="B925" s="53" t="s">
        <v>38</v>
      </c>
      <c r="C925" s="27" t="s">
        <v>112</v>
      </c>
      <c r="D925" s="27" t="s">
        <v>112</v>
      </c>
      <c r="E925" s="26" t="s">
        <v>443</v>
      </c>
      <c r="F925" s="126">
        <v>240</v>
      </c>
      <c r="G925" s="27" t="s">
        <v>112</v>
      </c>
      <c r="H925" s="27" t="s">
        <v>112</v>
      </c>
      <c r="I925" s="31">
        <f>+J925+K925</f>
        <v>329.79999999999927</v>
      </c>
      <c r="J925" s="31">
        <f>9035.4-8705.6</f>
        <v>329.79999999999927</v>
      </c>
      <c r="K925" s="31"/>
      <c r="L925" s="31">
        <f>+M925+N925</f>
        <v>210.7</v>
      </c>
      <c r="M925" s="31">
        <v>210.7</v>
      </c>
      <c r="N925" s="31"/>
      <c r="O925" s="31">
        <f>+P925+Q925</f>
        <v>210.7</v>
      </c>
      <c r="P925" s="32">
        <v>210.7</v>
      </c>
      <c r="Q925" s="32"/>
    </row>
    <row r="926" spans="1:17" ht="15.65" x14ac:dyDescent="0.2">
      <c r="A926" s="161" t="s">
        <v>633</v>
      </c>
      <c r="B926" s="61">
        <v>700</v>
      </c>
      <c r="C926" s="46" t="s">
        <v>102</v>
      </c>
      <c r="D926" s="46" t="s">
        <v>39</v>
      </c>
      <c r="E926" s="45" t="s">
        <v>634</v>
      </c>
      <c r="F926" s="130"/>
      <c r="G926" s="46"/>
      <c r="H926" s="46"/>
      <c r="I926" s="17">
        <f>+I927+I929+I931</f>
        <v>36799.055</v>
      </c>
      <c r="J926" s="17">
        <f t="shared" ref="J926:Q926" si="507">+J927+J929+J931</f>
        <v>36799.055</v>
      </c>
      <c r="K926" s="17">
        <f t="shared" si="507"/>
        <v>0</v>
      </c>
      <c r="L926" s="17">
        <f t="shared" si="507"/>
        <v>22082.5</v>
      </c>
      <c r="M926" s="17">
        <f t="shared" si="507"/>
        <v>22082.5</v>
      </c>
      <c r="N926" s="17">
        <f t="shared" si="507"/>
        <v>0</v>
      </c>
      <c r="O926" s="17">
        <f t="shared" si="507"/>
        <v>23230.1</v>
      </c>
      <c r="P926" s="17">
        <f t="shared" si="507"/>
        <v>23230.1</v>
      </c>
      <c r="Q926" s="17">
        <f t="shared" si="507"/>
        <v>0</v>
      </c>
    </row>
    <row r="927" spans="1:17" ht="40.75" x14ac:dyDescent="0.25">
      <c r="A927" s="25" t="s">
        <v>33</v>
      </c>
      <c r="B927" s="26">
        <v>700</v>
      </c>
      <c r="C927" s="27" t="s">
        <v>102</v>
      </c>
      <c r="D927" s="27" t="s">
        <v>39</v>
      </c>
      <c r="E927" s="53" t="s">
        <v>634</v>
      </c>
      <c r="F927" s="154" t="s">
        <v>69</v>
      </c>
      <c r="G927" s="27"/>
      <c r="H927" s="27"/>
      <c r="I927" s="31">
        <f t="shared" ref="I927:Q927" si="508">+I928</f>
        <v>33845.955000000002</v>
      </c>
      <c r="J927" s="31">
        <f t="shared" si="508"/>
        <v>33845.955000000002</v>
      </c>
      <c r="K927" s="31">
        <f t="shared" si="508"/>
        <v>0</v>
      </c>
      <c r="L927" s="31">
        <f t="shared" si="508"/>
        <v>20280</v>
      </c>
      <c r="M927" s="31">
        <f t="shared" si="508"/>
        <v>20280</v>
      </c>
      <c r="N927" s="31">
        <f t="shared" si="508"/>
        <v>0</v>
      </c>
      <c r="O927" s="31">
        <f t="shared" si="508"/>
        <v>21427.599999999999</v>
      </c>
      <c r="P927" s="32">
        <f t="shared" si="508"/>
        <v>21427.599999999999</v>
      </c>
      <c r="Q927" s="32">
        <f t="shared" si="508"/>
        <v>0</v>
      </c>
    </row>
    <row r="928" spans="1:17" ht="13.6" x14ac:dyDescent="0.25">
      <c r="A928" s="36" t="s">
        <v>70</v>
      </c>
      <c r="B928" s="26">
        <v>700</v>
      </c>
      <c r="C928" s="27" t="s">
        <v>102</v>
      </c>
      <c r="D928" s="27" t="s">
        <v>39</v>
      </c>
      <c r="E928" s="53" t="s">
        <v>634</v>
      </c>
      <c r="F928" s="154" t="s">
        <v>71</v>
      </c>
      <c r="G928" s="27" t="s">
        <v>102</v>
      </c>
      <c r="H928" s="27" t="s">
        <v>39</v>
      </c>
      <c r="I928" s="31">
        <f>+J928+K928</f>
        <v>33845.955000000002</v>
      </c>
      <c r="J928" s="31">
        <v>33845.955000000002</v>
      </c>
      <c r="K928" s="31"/>
      <c r="L928" s="31">
        <f>+M928+N928</f>
        <v>20280</v>
      </c>
      <c r="M928" s="31">
        <v>20280</v>
      </c>
      <c r="N928" s="31"/>
      <c r="O928" s="31">
        <f>+P928+Q928</f>
        <v>21427.599999999999</v>
      </c>
      <c r="P928" s="32">
        <f>23230.1-1802.5</f>
        <v>21427.599999999999</v>
      </c>
      <c r="Q928" s="32"/>
    </row>
    <row r="929" spans="1:17" ht="13.6" x14ac:dyDescent="0.25">
      <c r="A929" s="80" t="s">
        <v>25</v>
      </c>
      <c r="B929" s="26">
        <v>700</v>
      </c>
      <c r="C929" s="27" t="s">
        <v>102</v>
      </c>
      <c r="D929" s="27" t="s">
        <v>39</v>
      </c>
      <c r="E929" s="53" t="s">
        <v>634</v>
      </c>
      <c r="F929" s="154" t="s">
        <v>26</v>
      </c>
      <c r="G929" s="27"/>
      <c r="H929" s="27"/>
      <c r="I929" s="31">
        <f t="shared" ref="I929:Q929" si="509">+I930</f>
        <v>2876.5</v>
      </c>
      <c r="J929" s="31">
        <f t="shared" si="509"/>
        <v>2876.5</v>
      </c>
      <c r="K929" s="31">
        <f t="shared" si="509"/>
        <v>0</v>
      </c>
      <c r="L929" s="31">
        <f t="shared" si="509"/>
        <v>1725.9</v>
      </c>
      <c r="M929" s="31">
        <f t="shared" si="509"/>
        <v>1725.9</v>
      </c>
      <c r="N929" s="31">
        <f t="shared" si="509"/>
        <v>0</v>
      </c>
      <c r="O929" s="31">
        <f t="shared" si="509"/>
        <v>1725.9</v>
      </c>
      <c r="P929" s="32">
        <f t="shared" si="509"/>
        <v>1725.9</v>
      </c>
      <c r="Q929" s="32">
        <f t="shared" si="509"/>
        <v>0</v>
      </c>
    </row>
    <row r="930" spans="1:17" ht="13.6" x14ac:dyDescent="0.25">
      <c r="A930" s="90" t="s">
        <v>45</v>
      </c>
      <c r="B930" s="26">
        <v>700</v>
      </c>
      <c r="C930" s="27" t="s">
        <v>102</v>
      </c>
      <c r="D930" s="27" t="s">
        <v>39</v>
      </c>
      <c r="E930" s="53" t="s">
        <v>634</v>
      </c>
      <c r="F930" s="154" t="s">
        <v>28</v>
      </c>
      <c r="G930" s="27" t="s">
        <v>102</v>
      </c>
      <c r="H930" s="27" t="s">
        <v>39</v>
      </c>
      <c r="I930" s="31">
        <f>+J930+K930</f>
        <v>2876.5</v>
      </c>
      <c r="J930" s="31">
        <v>2876.5</v>
      </c>
      <c r="K930" s="31"/>
      <c r="L930" s="31">
        <f>+M930+N930</f>
        <v>1725.9</v>
      </c>
      <c r="M930" s="31">
        <v>1725.9</v>
      </c>
      <c r="N930" s="31"/>
      <c r="O930" s="31">
        <f>+P930+Q930</f>
        <v>1725.9</v>
      </c>
      <c r="P930" s="32">
        <v>1725.9</v>
      </c>
      <c r="Q930" s="32"/>
    </row>
    <row r="931" spans="1:17" ht="13.6" x14ac:dyDescent="0.25">
      <c r="A931" s="25" t="s">
        <v>19</v>
      </c>
      <c r="B931" s="26">
        <v>700</v>
      </c>
      <c r="C931" s="27" t="s">
        <v>102</v>
      </c>
      <c r="D931" s="27" t="s">
        <v>39</v>
      </c>
      <c r="E931" s="53" t="s">
        <v>634</v>
      </c>
      <c r="F931" s="154" t="s">
        <v>20</v>
      </c>
      <c r="G931" s="27"/>
      <c r="H931" s="27"/>
      <c r="I931" s="31">
        <f t="shared" ref="I931:Q931" si="510">+I932</f>
        <v>76.599999999999994</v>
      </c>
      <c r="J931" s="31">
        <f t="shared" si="510"/>
        <v>76.599999999999994</v>
      </c>
      <c r="K931" s="31">
        <f t="shared" si="510"/>
        <v>0</v>
      </c>
      <c r="L931" s="31">
        <f t="shared" si="510"/>
        <v>76.599999999999994</v>
      </c>
      <c r="M931" s="31">
        <f t="shared" si="510"/>
        <v>76.599999999999994</v>
      </c>
      <c r="N931" s="31">
        <f t="shared" si="510"/>
        <v>0</v>
      </c>
      <c r="O931" s="31">
        <f t="shared" si="510"/>
        <v>76.599999999999994</v>
      </c>
      <c r="P931" s="32">
        <f t="shared" si="510"/>
        <v>76.599999999999994</v>
      </c>
      <c r="Q931" s="32">
        <f t="shared" si="510"/>
        <v>0</v>
      </c>
    </row>
    <row r="932" spans="1:17" ht="13.6" x14ac:dyDescent="0.25">
      <c r="A932" s="25" t="s">
        <v>72</v>
      </c>
      <c r="B932" s="26">
        <v>700</v>
      </c>
      <c r="C932" s="27" t="s">
        <v>102</v>
      </c>
      <c r="D932" s="27" t="s">
        <v>39</v>
      </c>
      <c r="E932" s="53" t="s">
        <v>634</v>
      </c>
      <c r="F932" s="154" t="s">
        <v>354</v>
      </c>
      <c r="G932" s="27" t="s">
        <v>102</v>
      </c>
      <c r="H932" s="27" t="s">
        <v>39</v>
      </c>
      <c r="I932" s="31">
        <f>+J932+K932</f>
        <v>76.599999999999994</v>
      </c>
      <c r="J932" s="31">
        <f>46.6+30</f>
        <v>76.599999999999994</v>
      </c>
      <c r="K932" s="31"/>
      <c r="L932" s="31">
        <f>+M932+N932</f>
        <v>76.599999999999994</v>
      </c>
      <c r="M932" s="31">
        <v>76.599999999999994</v>
      </c>
      <c r="N932" s="31"/>
      <c r="O932" s="31">
        <f>+P932+Q932</f>
        <v>76.599999999999994</v>
      </c>
      <c r="P932" s="32">
        <v>76.599999999999994</v>
      </c>
      <c r="Q932" s="32"/>
    </row>
    <row r="933" spans="1:17" ht="25.85" x14ac:dyDescent="0.25">
      <c r="A933" s="44" t="s">
        <v>79</v>
      </c>
      <c r="B933" s="61">
        <v>700</v>
      </c>
      <c r="C933" s="137" t="s">
        <v>62</v>
      </c>
      <c r="D933" s="137" t="s">
        <v>63</v>
      </c>
      <c r="E933" s="75" t="s">
        <v>635</v>
      </c>
      <c r="F933" s="130"/>
      <c r="G933" s="137"/>
      <c r="H933" s="137"/>
      <c r="I933" s="17">
        <f t="shared" ref="I933:Q934" si="511">+I934</f>
        <v>0</v>
      </c>
      <c r="J933" s="17">
        <f t="shared" si="511"/>
        <v>0</v>
      </c>
      <c r="K933" s="17">
        <f t="shared" si="511"/>
        <v>0</v>
      </c>
      <c r="L933" s="17">
        <f t="shared" si="511"/>
        <v>21111.200000000001</v>
      </c>
      <c r="M933" s="17">
        <f t="shared" si="511"/>
        <v>21111.200000000001</v>
      </c>
      <c r="N933" s="17">
        <f t="shared" si="511"/>
        <v>0</v>
      </c>
      <c r="O933" s="17">
        <f t="shared" si="511"/>
        <v>22208.3</v>
      </c>
      <c r="P933" s="77">
        <f t="shared" si="511"/>
        <v>22208.3</v>
      </c>
      <c r="Q933" s="77">
        <f t="shared" si="511"/>
        <v>0</v>
      </c>
    </row>
    <row r="934" spans="1:17" ht="27.2" x14ac:dyDescent="0.25">
      <c r="A934" s="80" t="s">
        <v>81</v>
      </c>
      <c r="B934" s="26">
        <v>700</v>
      </c>
      <c r="C934" s="27" t="s">
        <v>62</v>
      </c>
      <c r="D934" s="27" t="s">
        <v>63</v>
      </c>
      <c r="E934" s="29" t="s">
        <v>635</v>
      </c>
      <c r="F934" s="126">
        <v>600</v>
      </c>
      <c r="G934" s="27"/>
      <c r="H934" s="27"/>
      <c r="I934" s="31">
        <f t="shared" si="511"/>
        <v>0</v>
      </c>
      <c r="J934" s="31">
        <f t="shared" si="511"/>
        <v>0</v>
      </c>
      <c r="K934" s="31">
        <f t="shared" si="511"/>
        <v>0</v>
      </c>
      <c r="L934" s="31">
        <f t="shared" si="511"/>
        <v>21111.200000000001</v>
      </c>
      <c r="M934" s="31">
        <f t="shared" si="511"/>
        <v>21111.200000000001</v>
      </c>
      <c r="N934" s="31">
        <f t="shared" si="511"/>
        <v>0</v>
      </c>
      <c r="O934" s="31">
        <f t="shared" si="511"/>
        <v>22208.3</v>
      </c>
      <c r="P934" s="29">
        <f t="shared" si="511"/>
        <v>22208.3</v>
      </c>
      <c r="Q934" s="29">
        <f t="shared" si="511"/>
        <v>0</v>
      </c>
    </row>
    <row r="935" spans="1:17" ht="13.6" x14ac:dyDescent="0.25">
      <c r="A935" s="90" t="s">
        <v>82</v>
      </c>
      <c r="B935" s="26">
        <v>700</v>
      </c>
      <c r="C935" s="27" t="s">
        <v>62</v>
      </c>
      <c r="D935" s="27" t="s">
        <v>63</v>
      </c>
      <c r="E935" s="29" t="s">
        <v>635</v>
      </c>
      <c r="F935" s="126">
        <v>610</v>
      </c>
      <c r="G935" s="27" t="s">
        <v>62</v>
      </c>
      <c r="H935" s="27" t="s">
        <v>63</v>
      </c>
      <c r="I935" s="31">
        <f>+J935+K935</f>
        <v>0</v>
      </c>
      <c r="J935" s="31"/>
      <c r="K935" s="31"/>
      <c r="L935" s="31">
        <f>+M935+N935</f>
        <v>21111.200000000001</v>
      </c>
      <c r="M935" s="31">
        <v>21111.200000000001</v>
      </c>
      <c r="N935" s="31"/>
      <c r="O935" s="31">
        <f>+P935+Q935</f>
        <v>22208.3</v>
      </c>
      <c r="P935" s="29">
        <v>22208.3</v>
      </c>
      <c r="Q935" s="29"/>
    </row>
    <row r="936" spans="1:17" ht="25.85" x14ac:dyDescent="0.2">
      <c r="A936" s="102" t="s">
        <v>67</v>
      </c>
      <c r="B936" s="61">
        <v>700</v>
      </c>
      <c r="C936" s="46" t="s">
        <v>62</v>
      </c>
      <c r="D936" s="46" t="s">
        <v>63</v>
      </c>
      <c r="E936" s="75" t="s">
        <v>636</v>
      </c>
      <c r="F936" s="130"/>
      <c r="G936" s="46"/>
      <c r="H936" s="46"/>
      <c r="I936" s="17">
        <f>+I937+I939+I965</f>
        <v>0</v>
      </c>
      <c r="J936" s="17">
        <f t="shared" ref="J936:Q936" si="512">+J937+J939+J965</f>
        <v>0</v>
      </c>
      <c r="K936" s="17">
        <f t="shared" si="512"/>
        <v>0</v>
      </c>
      <c r="L936" s="17">
        <f t="shared" si="512"/>
        <v>56378.5</v>
      </c>
      <c r="M936" s="17">
        <f t="shared" si="512"/>
        <v>56378.5</v>
      </c>
      <c r="N936" s="17">
        <f t="shared" si="512"/>
        <v>0</v>
      </c>
      <c r="O936" s="17">
        <f t="shared" si="512"/>
        <v>59309.8</v>
      </c>
      <c r="P936" s="17">
        <f t="shared" si="512"/>
        <v>59309.8</v>
      </c>
      <c r="Q936" s="17">
        <f t="shared" si="512"/>
        <v>0</v>
      </c>
    </row>
    <row r="937" spans="1:17" ht="40.75" x14ac:dyDescent="0.25">
      <c r="A937" s="25" t="s">
        <v>33</v>
      </c>
      <c r="B937" s="26">
        <v>700</v>
      </c>
      <c r="C937" s="27" t="s">
        <v>62</v>
      </c>
      <c r="D937" s="27" t="s">
        <v>63</v>
      </c>
      <c r="E937" s="29" t="s">
        <v>636</v>
      </c>
      <c r="F937" s="154" t="s">
        <v>69</v>
      </c>
      <c r="G937" s="27"/>
      <c r="H937" s="27"/>
      <c r="I937" s="31">
        <f t="shared" ref="I937:Q937" si="513">+I938</f>
        <v>0</v>
      </c>
      <c r="J937" s="31">
        <f t="shared" si="513"/>
        <v>0</v>
      </c>
      <c r="K937" s="31">
        <f t="shared" si="513"/>
        <v>0</v>
      </c>
      <c r="L937" s="31">
        <f t="shared" si="513"/>
        <v>50000</v>
      </c>
      <c r="M937" s="31">
        <f t="shared" si="513"/>
        <v>50000</v>
      </c>
      <c r="N937" s="31">
        <f t="shared" si="513"/>
        <v>0</v>
      </c>
      <c r="O937" s="31">
        <f t="shared" si="513"/>
        <v>52931.3</v>
      </c>
      <c r="P937" s="32">
        <f t="shared" si="513"/>
        <v>52931.3</v>
      </c>
      <c r="Q937" s="29">
        <f t="shared" si="513"/>
        <v>0</v>
      </c>
    </row>
    <row r="938" spans="1:17" ht="13.6" x14ac:dyDescent="0.25">
      <c r="A938" s="36" t="s">
        <v>70</v>
      </c>
      <c r="B938" s="26">
        <v>700</v>
      </c>
      <c r="C938" s="27" t="s">
        <v>62</v>
      </c>
      <c r="D938" s="27" t="s">
        <v>63</v>
      </c>
      <c r="E938" s="29" t="s">
        <v>636</v>
      </c>
      <c r="F938" s="154" t="s">
        <v>71</v>
      </c>
      <c r="G938" s="27" t="s">
        <v>62</v>
      </c>
      <c r="H938" s="27" t="s">
        <v>63</v>
      </c>
      <c r="I938" s="31">
        <f>+J938+K938</f>
        <v>0</v>
      </c>
      <c r="J938" s="31"/>
      <c r="K938" s="31"/>
      <c r="L938" s="31">
        <f>+M938+N938</f>
        <v>50000</v>
      </c>
      <c r="M938" s="31">
        <v>50000</v>
      </c>
      <c r="N938" s="31"/>
      <c r="O938" s="31">
        <f>+P938+Q938</f>
        <v>52931.3</v>
      </c>
      <c r="P938" s="32">
        <f>59309.8-6378.5</f>
        <v>52931.3</v>
      </c>
      <c r="Q938" s="29"/>
    </row>
    <row r="939" spans="1:17" ht="13.6" x14ac:dyDescent="0.25">
      <c r="A939" s="80" t="s">
        <v>25</v>
      </c>
      <c r="B939" s="26">
        <v>700</v>
      </c>
      <c r="C939" s="27" t="s">
        <v>62</v>
      </c>
      <c r="D939" s="27" t="s">
        <v>63</v>
      </c>
      <c r="E939" s="29" t="s">
        <v>636</v>
      </c>
      <c r="F939" s="126">
        <v>200</v>
      </c>
      <c r="G939" s="27"/>
      <c r="H939" s="27"/>
      <c r="I939" s="31">
        <f>+I955</f>
        <v>0</v>
      </c>
      <c r="J939" s="31">
        <f t="shared" ref="J939:Q939" si="514">+J955</f>
        <v>0</v>
      </c>
      <c r="K939" s="31">
        <f t="shared" si="514"/>
        <v>0</v>
      </c>
      <c r="L939" s="31">
        <f t="shared" si="514"/>
        <v>6372.6</v>
      </c>
      <c r="M939" s="31">
        <f t="shared" si="514"/>
        <v>6372.6</v>
      </c>
      <c r="N939" s="31">
        <f t="shared" si="514"/>
        <v>0</v>
      </c>
      <c r="O939" s="31">
        <f t="shared" si="514"/>
        <v>6372.6</v>
      </c>
      <c r="P939" s="31">
        <f t="shared" si="514"/>
        <v>6372.6</v>
      </c>
      <c r="Q939" s="31">
        <f t="shared" si="514"/>
        <v>0</v>
      </c>
    </row>
    <row r="940" spans="1:17" ht="39.4" hidden="1" x14ac:dyDescent="0.25">
      <c r="A940" s="78" t="s">
        <v>637</v>
      </c>
      <c r="B940" s="4">
        <v>700</v>
      </c>
      <c r="C940" s="19" t="s">
        <v>102</v>
      </c>
      <c r="D940" s="19" t="s">
        <v>181</v>
      </c>
      <c r="E940" s="148" t="s">
        <v>638</v>
      </c>
      <c r="F940" s="162"/>
      <c r="G940" s="19" t="s">
        <v>102</v>
      </c>
      <c r="H940" s="19" t="s">
        <v>181</v>
      </c>
      <c r="I940" s="155">
        <f t="shared" ref="I940:Q941" si="515">+I941</f>
        <v>0</v>
      </c>
      <c r="J940" s="155">
        <f t="shared" si="515"/>
        <v>0</v>
      </c>
      <c r="K940" s="155">
        <f t="shared" si="515"/>
        <v>0</v>
      </c>
      <c r="L940" s="155">
        <f t="shared" si="515"/>
        <v>0</v>
      </c>
      <c r="M940" s="155">
        <f t="shared" si="515"/>
        <v>0</v>
      </c>
      <c r="N940" s="155">
        <f t="shared" si="515"/>
        <v>0</v>
      </c>
      <c r="O940" s="157">
        <f t="shared" si="515"/>
        <v>0</v>
      </c>
      <c r="P940" s="156">
        <f t="shared" si="515"/>
        <v>0</v>
      </c>
      <c r="Q940" s="156">
        <f t="shared" si="515"/>
        <v>0</v>
      </c>
    </row>
    <row r="941" spans="1:17" ht="27.2" hidden="1" x14ac:dyDescent="0.25">
      <c r="A941" s="36" t="s">
        <v>81</v>
      </c>
      <c r="B941" s="26">
        <v>700</v>
      </c>
      <c r="C941" s="27" t="s">
        <v>102</v>
      </c>
      <c r="D941" s="27" t="s">
        <v>181</v>
      </c>
      <c r="E941" s="129" t="s">
        <v>638</v>
      </c>
      <c r="F941" s="126">
        <v>600</v>
      </c>
      <c r="G941" s="27" t="s">
        <v>102</v>
      </c>
      <c r="H941" s="27" t="s">
        <v>181</v>
      </c>
      <c r="I941" s="31">
        <f t="shared" si="515"/>
        <v>0</v>
      </c>
      <c r="J941" s="31">
        <f t="shared" si="515"/>
        <v>0</v>
      </c>
      <c r="K941" s="31">
        <f t="shared" si="515"/>
        <v>0</v>
      </c>
      <c r="L941" s="31">
        <f t="shared" si="515"/>
        <v>0</v>
      </c>
      <c r="M941" s="31">
        <f t="shared" si="515"/>
        <v>0</v>
      </c>
      <c r="N941" s="31">
        <f t="shared" si="515"/>
        <v>0</v>
      </c>
      <c r="O941" s="31">
        <f t="shared" si="515"/>
        <v>0</v>
      </c>
      <c r="P941" s="32">
        <f t="shared" si="515"/>
        <v>0</v>
      </c>
      <c r="Q941" s="32">
        <f t="shared" si="515"/>
        <v>0</v>
      </c>
    </row>
    <row r="942" spans="1:17" ht="13.6" hidden="1" x14ac:dyDescent="0.25">
      <c r="A942" s="80" t="s">
        <v>82</v>
      </c>
      <c r="B942" s="26">
        <v>700</v>
      </c>
      <c r="C942" s="27" t="s">
        <v>102</v>
      </c>
      <c r="D942" s="27" t="s">
        <v>181</v>
      </c>
      <c r="E942" s="129" t="s">
        <v>638</v>
      </c>
      <c r="F942" s="126">
        <v>610</v>
      </c>
      <c r="G942" s="27" t="s">
        <v>102</v>
      </c>
      <c r="H942" s="27" t="s">
        <v>181</v>
      </c>
      <c r="I942" s="31">
        <f>+J942+K942</f>
        <v>0</v>
      </c>
      <c r="J942" s="31"/>
      <c r="K942" s="31"/>
      <c r="L942" s="31">
        <f>+M942+N942</f>
        <v>0</v>
      </c>
      <c r="M942" s="31"/>
      <c r="N942" s="31"/>
      <c r="O942" s="31">
        <f>+P942+Q942</f>
        <v>0</v>
      </c>
      <c r="P942" s="29"/>
      <c r="Q942" s="29"/>
    </row>
    <row r="943" spans="1:17" ht="38.75" hidden="1" x14ac:dyDescent="0.2">
      <c r="A943" s="105" t="s">
        <v>639</v>
      </c>
      <c r="B943" s="4">
        <v>700</v>
      </c>
      <c r="C943" s="19" t="s">
        <v>102</v>
      </c>
      <c r="D943" s="19" t="s">
        <v>181</v>
      </c>
      <c r="E943" s="148" t="s">
        <v>640</v>
      </c>
      <c r="F943" s="125"/>
      <c r="G943" s="19" t="s">
        <v>102</v>
      </c>
      <c r="H943" s="19" t="s">
        <v>181</v>
      </c>
      <c r="I943" s="155">
        <f t="shared" ref="I943:Q944" si="516">+I944</f>
        <v>0</v>
      </c>
      <c r="J943" s="155">
        <f t="shared" si="516"/>
        <v>0</v>
      </c>
      <c r="K943" s="155">
        <f t="shared" si="516"/>
        <v>0</v>
      </c>
      <c r="L943" s="155">
        <f t="shared" si="516"/>
        <v>0</v>
      </c>
      <c r="M943" s="155">
        <f t="shared" si="516"/>
        <v>0</v>
      </c>
      <c r="N943" s="155">
        <f t="shared" si="516"/>
        <v>0</v>
      </c>
      <c r="O943" s="157">
        <f t="shared" si="516"/>
        <v>0</v>
      </c>
      <c r="P943" s="156">
        <f t="shared" si="516"/>
        <v>0</v>
      </c>
      <c r="Q943" s="163">
        <f t="shared" si="516"/>
        <v>0</v>
      </c>
    </row>
    <row r="944" spans="1:17" ht="27.2" hidden="1" x14ac:dyDescent="0.25">
      <c r="A944" s="36" t="s">
        <v>81</v>
      </c>
      <c r="B944" s="26">
        <v>700</v>
      </c>
      <c r="C944" s="27" t="s">
        <v>102</v>
      </c>
      <c r="D944" s="27" t="s">
        <v>181</v>
      </c>
      <c r="E944" s="129" t="s">
        <v>640</v>
      </c>
      <c r="F944" s="126">
        <v>600</v>
      </c>
      <c r="G944" s="27" t="s">
        <v>102</v>
      </c>
      <c r="H944" s="27" t="s">
        <v>181</v>
      </c>
      <c r="I944" s="31">
        <f t="shared" si="516"/>
        <v>0</v>
      </c>
      <c r="J944" s="31">
        <f t="shared" si="516"/>
        <v>0</v>
      </c>
      <c r="K944" s="31">
        <f t="shared" si="516"/>
        <v>0</v>
      </c>
      <c r="L944" s="31">
        <f t="shared" si="516"/>
        <v>0</v>
      </c>
      <c r="M944" s="31">
        <f t="shared" si="516"/>
        <v>0</v>
      </c>
      <c r="N944" s="31">
        <f t="shared" si="516"/>
        <v>0</v>
      </c>
      <c r="O944" s="31">
        <f t="shared" si="516"/>
        <v>0</v>
      </c>
      <c r="P944" s="32">
        <f t="shared" si="516"/>
        <v>0</v>
      </c>
      <c r="Q944" s="32">
        <f t="shared" si="516"/>
        <v>0</v>
      </c>
    </row>
    <row r="945" spans="1:17" ht="13.6" hidden="1" x14ac:dyDescent="0.25">
      <c r="A945" s="80" t="s">
        <v>82</v>
      </c>
      <c r="B945" s="26">
        <v>700</v>
      </c>
      <c r="C945" s="27" t="s">
        <v>102</v>
      </c>
      <c r="D945" s="27" t="s">
        <v>181</v>
      </c>
      <c r="E945" s="129" t="s">
        <v>640</v>
      </c>
      <c r="F945" s="126">
        <v>610</v>
      </c>
      <c r="G945" s="27" t="s">
        <v>102</v>
      </c>
      <c r="H945" s="27" t="s">
        <v>181</v>
      </c>
      <c r="I945" s="31">
        <f>+J945+K945</f>
        <v>0</v>
      </c>
      <c r="J945" s="31"/>
      <c r="K945" s="31"/>
      <c r="L945" s="31">
        <f>+M945+N945</f>
        <v>0</v>
      </c>
      <c r="M945" s="31"/>
      <c r="N945" s="31"/>
      <c r="O945" s="31">
        <f>+P945+Q945</f>
        <v>0</v>
      </c>
      <c r="P945" s="29"/>
      <c r="Q945" s="29"/>
    </row>
    <row r="946" spans="1:17" ht="38.75" hidden="1" x14ac:dyDescent="0.2">
      <c r="A946" s="105" t="s">
        <v>641</v>
      </c>
      <c r="B946" s="4">
        <v>700</v>
      </c>
      <c r="C946" s="19" t="s">
        <v>102</v>
      </c>
      <c r="D946" s="19" t="s">
        <v>181</v>
      </c>
      <c r="E946" s="148" t="s">
        <v>642</v>
      </c>
      <c r="F946" s="125"/>
      <c r="G946" s="19" t="s">
        <v>102</v>
      </c>
      <c r="H946" s="19" t="s">
        <v>181</v>
      </c>
      <c r="I946" s="155">
        <f t="shared" ref="I946:Q947" si="517">+I947</f>
        <v>0</v>
      </c>
      <c r="J946" s="155">
        <f t="shared" si="517"/>
        <v>0</v>
      </c>
      <c r="K946" s="155">
        <f t="shared" si="517"/>
        <v>0</v>
      </c>
      <c r="L946" s="155">
        <f t="shared" si="517"/>
        <v>0</v>
      </c>
      <c r="M946" s="155">
        <f t="shared" si="517"/>
        <v>0</v>
      </c>
      <c r="N946" s="155">
        <f t="shared" si="517"/>
        <v>0</v>
      </c>
      <c r="O946" s="157">
        <f t="shared" si="517"/>
        <v>0</v>
      </c>
      <c r="P946" s="156">
        <f t="shared" si="517"/>
        <v>0</v>
      </c>
      <c r="Q946" s="156">
        <f t="shared" si="517"/>
        <v>0</v>
      </c>
    </row>
    <row r="947" spans="1:17" ht="27.2" hidden="1" x14ac:dyDescent="0.25">
      <c r="A947" s="36" t="s">
        <v>81</v>
      </c>
      <c r="B947" s="26">
        <v>700</v>
      </c>
      <c r="C947" s="27" t="s">
        <v>102</v>
      </c>
      <c r="D947" s="27" t="s">
        <v>181</v>
      </c>
      <c r="E947" s="129" t="s">
        <v>642</v>
      </c>
      <c r="F947" s="126">
        <v>600</v>
      </c>
      <c r="G947" s="27" t="s">
        <v>102</v>
      </c>
      <c r="H947" s="27" t="s">
        <v>181</v>
      </c>
      <c r="I947" s="31">
        <f t="shared" si="517"/>
        <v>0</v>
      </c>
      <c r="J947" s="31">
        <f t="shared" si="517"/>
        <v>0</v>
      </c>
      <c r="K947" s="31">
        <f t="shared" si="517"/>
        <v>0</v>
      </c>
      <c r="L947" s="31">
        <f t="shared" si="517"/>
        <v>0</v>
      </c>
      <c r="M947" s="31">
        <f t="shared" si="517"/>
        <v>0</v>
      </c>
      <c r="N947" s="31">
        <f t="shared" si="517"/>
        <v>0</v>
      </c>
      <c r="O947" s="31">
        <f t="shared" si="517"/>
        <v>0</v>
      </c>
      <c r="P947" s="32">
        <f t="shared" si="517"/>
        <v>0</v>
      </c>
      <c r="Q947" s="32">
        <f t="shared" si="517"/>
        <v>0</v>
      </c>
    </row>
    <row r="948" spans="1:17" ht="13.6" hidden="1" x14ac:dyDescent="0.25">
      <c r="A948" s="80" t="s">
        <v>82</v>
      </c>
      <c r="B948" s="26">
        <v>700</v>
      </c>
      <c r="C948" s="27" t="s">
        <v>102</v>
      </c>
      <c r="D948" s="27" t="s">
        <v>181</v>
      </c>
      <c r="E948" s="129" t="s">
        <v>642</v>
      </c>
      <c r="F948" s="126">
        <v>610</v>
      </c>
      <c r="G948" s="27" t="s">
        <v>102</v>
      </c>
      <c r="H948" s="27" t="s">
        <v>181</v>
      </c>
      <c r="I948" s="31">
        <f>+J948+K948</f>
        <v>0</v>
      </c>
      <c r="J948" s="31"/>
      <c r="K948" s="31"/>
      <c r="L948" s="31">
        <f>+M948+N948</f>
        <v>0</v>
      </c>
      <c r="M948" s="31"/>
      <c r="N948" s="31"/>
      <c r="O948" s="31">
        <f>+P948+Q948</f>
        <v>0</v>
      </c>
      <c r="P948" s="29"/>
      <c r="Q948" s="29"/>
    </row>
    <row r="949" spans="1:17" ht="25.85" hidden="1" x14ac:dyDescent="0.2">
      <c r="A949" s="105" t="s">
        <v>643</v>
      </c>
      <c r="B949" s="4">
        <v>700</v>
      </c>
      <c r="C949" s="19" t="s">
        <v>102</v>
      </c>
      <c r="D949" s="19" t="s">
        <v>181</v>
      </c>
      <c r="E949" s="148" t="s">
        <v>644</v>
      </c>
      <c r="F949" s="125"/>
      <c r="G949" s="19" t="s">
        <v>102</v>
      </c>
      <c r="H949" s="19" t="s">
        <v>181</v>
      </c>
      <c r="I949" s="23">
        <f t="shared" ref="I949:Q949" si="518">+I950</f>
        <v>0</v>
      </c>
      <c r="J949" s="23">
        <f t="shared" si="518"/>
        <v>0</v>
      </c>
      <c r="K949" s="23">
        <f t="shared" si="518"/>
        <v>0</v>
      </c>
      <c r="L949" s="23">
        <f t="shared" si="518"/>
        <v>0</v>
      </c>
      <c r="M949" s="23">
        <f t="shared" si="518"/>
        <v>0</v>
      </c>
      <c r="N949" s="23">
        <f t="shared" si="518"/>
        <v>0</v>
      </c>
      <c r="O949" s="23">
        <f t="shared" si="518"/>
        <v>0</v>
      </c>
      <c r="P949" s="24">
        <f t="shared" si="518"/>
        <v>0</v>
      </c>
      <c r="Q949" s="24">
        <f t="shared" si="518"/>
        <v>0</v>
      </c>
    </row>
    <row r="950" spans="1:17" ht="25.85" hidden="1" x14ac:dyDescent="0.2">
      <c r="A950" s="105" t="s">
        <v>645</v>
      </c>
      <c r="B950" s="4">
        <v>700</v>
      </c>
      <c r="C950" s="19" t="s">
        <v>102</v>
      </c>
      <c r="D950" s="19" t="s">
        <v>181</v>
      </c>
      <c r="E950" s="148" t="s">
        <v>646</v>
      </c>
      <c r="F950" s="125"/>
      <c r="G950" s="19" t="s">
        <v>102</v>
      </c>
      <c r="H950" s="19" t="s">
        <v>181</v>
      </c>
      <c r="I950" s="23">
        <f t="shared" ref="I950:Q950" si="519">+I951+I953</f>
        <v>0</v>
      </c>
      <c r="J950" s="23">
        <f t="shared" si="519"/>
        <v>0</v>
      </c>
      <c r="K950" s="23">
        <f t="shared" si="519"/>
        <v>0</v>
      </c>
      <c r="L950" s="23">
        <f t="shared" si="519"/>
        <v>0</v>
      </c>
      <c r="M950" s="23">
        <f t="shared" si="519"/>
        <v>0</v>
      </c>
      <c r="N950" s="23">
        <f t="shared" si="519"/>
        <v>0</v>
      </c>
      <c r="O950" s="23">
        <f t="shared" si="519"/>
        <v>0</v>
      </c>
      <c r="P950" s="24">
        <f t="shared" si="519"/>
        <v>0</v>
      </c>
      <c r="Q950" s="24">
        <f t="shared" si="519"/>
        <v>0</v>
      </c>
    </row>
    <row r="951" spans="1:17" ht="40.75" hidden="1" x14ac:dyDescent="0.25">
      <c r="A951" s="25" t="s">
        <v>33</v>
      </c>
      <c r="B951" s="26">
        <v>700</v>
      </c>
      <c r="C951" s="27" t="s">
        <v>102</v>
      </c>
      <c r="D951" s="27" t="s">
        <v>181</v>
      </c>
      <c r="E951" s="129" t="s">
        <v>646</v>
      </c>
      <c r="F951" s="126">
        <v>100</v>
      </c>
      <c r="G951" s="27" t="s">
        <v>102</v>
      </c>
      <c r="H951" s="27" t="s">
        <v>181</v>
      </c>
      <c r="I951" s="31">
        <f t="shared" ref="I951:Q951" si="520">+I952</f>
        <v>0</v>
      </c>
      <c r="J951" s="31">
        <f t="shared" si="520"/>
        <v>0</v>
      </c>
      <c r="K951" s="31">
        <f t="shared" si="520"/>
        <v>0</v>
      </c>
      <c r="L951" s="31">
        <f t="shared" si="520"/>
        <v>0</v>
      </c>
      <c r="M951" s="31">
        <f t="shared" si="520"/>
        <v>0</v>
      </c>
      <c r="N951" s="31">
        <f t="shared" si="520"/>
        <v>0</v>
      </c>
      <c r="O951" s="31">
        <f t="shared" si="520"/>
        <v>0</v>
      </c>
      <c r="P951" s="32">
        <f t="shared" si="520"/>
        <v>0</v>
      </c>
      <c r="Q951" s="32">
        <f t="shared" si="520"/>
        <v>0</v>
      </c>
    </row>
    <row r="952" spans="1:17" ht="13.6" hidden="1" x14ac:dyDescent="0.25">
      <c r="A952" s="36" t="s">
        <v>70</v>
      </c>
      <c r="B952" s="26">
        <v>700</v>
      </c>
      <c r="C952" s="27" t="s">
        <v>102</v>
      </c>
      <c r="D952" s="27" t="s">
        <v>181</v>
      </c>
      <c r="E952" s="129" t="s">
        <v>646</v>
      </c>
      <c r="F952" s="126">
        <v>110</v>
      </c>
      <c r="G952" s="27" t="s">
        <v>102</v>
      </c>
      <c r="H952" s="27" t="s">
        <v>181</v>
      </c>
      <c r="I952" s="31">
        <f>+J952+K952</f>
        <v>0</v>
      </c>
      <c r="J952" s="31"/>
      <c r="K952" s="31"/>
      <c r="L952" s="31">
        <f>+M952+N952</f>
        <v>0</v>
      </c>
      <c r="M952" s="31"/>
      <c r="N952" s="31"/>
      <c r="O952" s="31">
        <f>+P952+Q952</f>
        <v>0</v>
      </c>
      <c r="P952" s="29"/>
      <c r="Q952" s="29"/>
    </row>
    <row r="953" spans="1:17" ht="27.2" hidden="1" x14ac:dyDescent="0.25">
      <c r="A953" s="36" t="s">
        <v>81</v>
      </c>
      <c r="B953" s="26">
        <v>700</v>
      </c>
      <c r="C953" s="27" t="s">
        <v>102</v>
      </c>
      <c r="D953" s="27" t="s">
        <v>181</v>
      </c>
      <c r="E953" s="129" t="s">
        <v>646</v>
      </c>
      <c r="F953" s="126">
        <v>600</v>
      </c>
      <c r="G953" s="27" t="s">
        <v>102</v>
      </c>
      <c r="H953" s="27" t="s">
        <v>181</v>
      </c>
      <c r="I953" s="31">
        <f t="shared" ref="I953:Q953" si="521">+I954</f>
        <v>0</v>
      </c>
      <c r="J953" s="31">
        <f t="shared" si="521"/>
        <v>0</v>
      </c>
      <c r="K953" s="31">
        <f t="shared" si="521"/>
        <v>0</v>
      </c>
      <c r="L953" s="31">
        <f t="shared" si="521"/>
        <v>0</v>
      </c>
      <c r="M953" s="31">
        <f t="shared" si="521"/>
        <v>0</v>
      </c>
      <c r="N953" s="31">
        <f t="shared" si="521"/>
        <v>0</v>
      </c>
      <c r="O953" s="31">
        <f t="shared" si="521"/>
        <v>0</v>
      </c>
      <c r="P953" s="32">
        <f t="shared" si="521"/>
        <v>0</v>
      </c>
      <c r="Q953" s="32">
        <f t="shared" si="521"/>
        <v>0</v>
      </c>
    </row>
    <row r="954" spans="1:17" ht="13.6" hidden="1" x14ac:dyDescent="0.25">
      <c r="A954" s="80" t="s">
        <v>82</v>
      </c>
      <c r="B954" s="26">
        <v>700</v>
      </c>
      <c r="C954" s="27" t="s">
        <v>102</v>
      </c>
      <c r="D954" s="27" t="s">
        <v>181</v>
      </c>
      <c r="E954" s="129" t="s">
        <v>646</v>
      </c>
      <c r="F954" s="126">
        <v>610</v>
      </c>
      <c r="G954" s="27" t="s">
        <v>102</v>
      </c>
      <c r="H954" s="27" t="s">
        <v>181</v>
      </c>
      <c r="I954" s="31">
        <f t="shared" ref="I954:I955" si="522">+J954+K954</f>
        <v>0</v>
      </c>
      <c r="J954" s="31"/>
      <c r="K954" s="31"/>
      <c r="L954" s="31">
        <f t="shared" ref="L954:L955" si="523">+M954+N954</f>
        <v>0</v>
      </c>
      <c r="M954" s="31"/>
      <c r="N954" s="31"/>
      <c r="O954" s="31">
        <f t="shared" ref="O954:O955" si="524">+P954+Q954</f>
        <v>0</v>
      </c>
      <c r="P954" s="29"/>
      <c r="Q954" s="29"/>
    </row>
    <row r="955" spans="1:17" ht="13.6" x14ac:dyDescent="0.25">
      <c r="A955" s="80" t="s">
        <v>45</v>
      </c>
      <c r="B955" s="26">
        <v>700</v>
      </c>
      <c r="C955" s="27" t="s">
        <v>62</v>
      </c>
      <c r="D955" s="27" t="s">
        <v>63</v>
      </c>
      <c r="E955" s="29" t="s">
        <v>636</v>
      </c>
      <c r="F955" s="42">
        <v>240</v>
      </c>
      <c r="G955" s="27" t="s">
        <v>62</v>
      </c>
      <c r="H955" s="27" t="s">
        <v>63</v>
      </c>
      <c r="I955" s="31">
        <f t="shared" si="522"/>
        <v>0</v>
      </c>
      <c r="J955" s="31"/>
      <c r="K955" s="31"/>
      <c r="L955" s="31">
        <f t="shared" si="523"/>
        <v>6372.6</v>
      </c>
      <c r="M955" s="31">
        <v>6372.6</v>
      </c>
      <c r="N955" s="31"/>
      <c r="O955" s="31">
        <f t="shared" si="524"/>
        <v>6372.6</v>
      </c>
      <c r="P955" s="32">
        <v>6372.6</v>
      </c>
      <c r="Q955" s="29"/>
    </row>
    <row r="956" spans="1:17" ht="25.85" hidden="1" x14ac:dyDescent="0.2">
      <c r="A956" s="105" t="s">
        <v>365</v>
      </c>
      <c r="B956" s="4">
        <v>700</v>
      </c>
      <c r="C956" s="19" t="s">
        <v>102</v>
      </c>
      <c r="D956" s="19" t="s">
        <v>141</v>
      </c>
      <c r="E956" s="50" t="s">
        <v>366</v>
      </c>
      <c r="F956" s="40"/>
      <c r="G956" s="19" t="s">
        <v>102</v>
      </c>
      <c r="H956" s="19" t="s">
        <v>141</v>
      </c>
      <c r="I956" s="23">
        <f t="shared" ref="I956:Q957" si="525">+I957</f>
        <v>0</v>
      </c>
      <c r="J956" s="23">
        <f t="shared" si="525"/>
        <v>0</v>
      </c>
      <c r="K956" s="23">
        <f t="shared" si="525"/>
        <v>0</v>
      </c>
      <c r="L956" s="23">
        <f t="shared" si="525"/>
        <v>0</v>
      </c>
      <c r="M956" s="23">
        <f t="shared" si="525"/>
        <v>0</v>
      </c>
      <c r="N956" s="23">
        <f t="shared" si="525"/>
        <v>0</v>
      </c>
      <c r="O956" s="23">
        <f t="shared" si="525"/>
        <v>0</v>
      </c>
      <c r="P956" s="24">
        <f t="shared" si="525"/>
        <v>0</v>
      </c>
      <c r="Q956" s="24">
        <f t="shared" si="525"/>
        <v>0</v>
      </c>
    </row>
    <row r="957" spans="1:17" ht="25.85" hidden="1" x14ac:dyDescent="0.2">
      <c r="A957" s="18" t="s">
        <v>647</v>
      </c>
      <c r="B957" s="4">
        <v>700</v>
      </c>
      <c r="C957" s="19" t="s">
        <v>102</v>
      </c>
      <c r="D957" s="19" t="s">
        <v>141</v>
      </c>
      <c r="E957" s="50" t="s">
        <v>648</v>
      </c>
      <c r="F957" s="40"/>
      <c r="G957" s="19" t="s">
        <v>102</v>
      </c>
      <c r="H957" s="19" t="s">
        <v>141</v>
      </c>
      <c r="I957" s="23">
        <f t="shared" si="525"/>
        <v>0</v>
      </c>
      <c r="J957" s="23">
        <f t="shared" si="525"/>
        <v>0</v>
      </c>
      <c r="K957" s="23">
        <f t="shared" si="525"/>
        <v>0</v>
      </c>
      <c r="L957" s="23">
        <f t="shared" si="525"/>
        <v>0</v>
      </c>
      <c r="M957" s="23">
        <f t="shared" si="525"/>
        <v>0</v>
      </c>
      <c r="N957" s="23">
        <f t="shared" si="525"/>
        <v>0</v>
      </c>
      <c r="O957" s="23">
        <f t="shared" si="525"/>
        <v>0</v>
      </c>
      <c r="P957" s="24">
        <f t="shared" si="525"/>
        <v>0</v>
      </c>
      <c r="Q957" s="24">
        <f t="shared" si="525"/>
        <v>0</v>
      </c>
    </row>
    <row r="958" spans="1:17" ht="25.85" hidden="1" x14ac:dyDescent="0.2">
      <c r="A958" s="18" t="s">
        <v>649</v>
      </c>
      <c r="B958" s="4">
        <v>700</v>
      </c>
      <c r="C958" s="19" t="s">
        <v>102</v>
      </c>
      <c r="D958" s="19" t="s">
        <v>141</v>
      </c>
      <c r="E958" s="50" t="s">
        <v>650</v>
      </c>
      <c r="F958" s="40"/>
      <c r="G958" s="19" t="s">
        <v>102</v>
      </c>
      <c r="H958" s="19" t="s">
        <v>141</v>
      </c>
      <c r="I958" s="23">
        <f t="shared" ref="I958:Q958" si="526">+I959+I963</f>
        <v>0</v>
      </c>
      <c r="J958" s="23">
        <f t="shared" si="526"/>
        <v>0</v>
      </c>
      <c r="K958" s="23">
        <f t="shared" si="526"/>
        <v>0</v>
      </c>
      <c r="L958" s="23">
        <f t="shared" si="526"/>
        <v>0</v>
      </c>
      <c r="M958" s="23">
        <f t="shared" si="526"/>
        <v>0</v>
      </c>
      <c r="N958" s="23">
        <f t="shared" si="526"/>
        <v>0</v>
      </c>
      <c r="O958" s="23">
        <f t="shared" si="526"/>
        <v>0</v>
      </c>
      <c r="P958" s="24">
        <f t="shared" si="526"/>
        <v>0</v>
      </c>
      <c r="Q958" s="24">
        <f t="shared" si="526"/>
        <v>0</v>
      </c>
    </row>
    <row r="959" spans="1:17" ht="27.2" hidden="1" x14ac:dyDescent="0.25">
      <c r="A959" s="36" t="s">
        <v>81</v>
      </c>
      <c r="B959" s="26">
        <v>700</v>
      </c>
      <c r="C959" s="27" t="s">
        <v>102</v>
      </c>
      <c r="D959" s="27" t="s">
        <v>141</v>
      </c>
      <c r="E959" s="53" t="s">
        <v>650</v>
      </c>
      <c r="F959" s="42">
        <v>600</v>
      </c>
      <c r="G959" s="27" t="s">
        <v>102</v>
      </c>
      <c r="H959" s="27" t="s">
        <v>141</v>
      </c>
      <c r="I959" s="31">
        <f t="shared" ref="I959:Q959" si="527">+I960+I961+I962</f>
        <v>0</v>
      </c>
      <c r="J959" s="31">
        <f t="shared" si="527"/>
        <v>0</v>
      </c>
      <c r="K959" s="31">
        <f t="shared" si="527"/>
        <v>0</v>
      </c>
      <c r="L959" s="31">
        <f t="shared" si="527"/>
        <v>0</v>
      </c>
      <c r="M959" s="31">
        <f t="shared" si="527"/>
        <v>0</v>
      </c>
      <c r="N959" s="31">
        <f t="shared" si="527"/>
        <v>0</v>
      </c>
      <c r="O959" s="31">
        <f t="shared" si="527"/>
        <v>0</v>
      </c>
      <c r="P959" s="32">
        <f t="shared" si="527"/>
        <v>0</v>
      </c>
      <c r="Q959" s="32">
        <f t="shared" si="527"/>
        <v>0</v>
      </c>
    </row>
    <row r="960" spans="1:17" ht="13.6" hidden="1" x14ac:dyDescent="0.25">
      <c r="A960" s="80" t="s">
        <v>82</v>
      </c>
      <c r="B960" s="26">
        <v>700</v>
      </c>
      <c r="C960" s="27" t="s">
        <v>102</v>
      </c>
      <c r="D960" s="27" t="s">
        <v>141</v>
      </c>
      <c r="E960" s="53" t="s">
        <v>650</v>
      </c>
      <c r="F960" s="42">
        <v>610</v>
      </c>
      <c r="G960" s="27" t="s">
        <v>102</v>
      </c>
      <c r="H960" s="27" t="s">
        <v>141</v>
      </c>
      <c r="I960" s="31">
        <f t="shared" ref="I960:I962" si="528">+J960+K960</f>
        <v>0</v>
      </c>
      <c r="J960" s="31"/>
      <c r="K960" s="31"/>
      <c r="L960" s="31">
        <f t="shared" ref="L960:L962" si="529">+M960+N960</f>
        <v>0</v>
      </c>
      <c r="M960" s="31"/>
      <c r="N960" s="31"/>
      <c r="O960" s="31">
        <f t="shared" ref="O960:O962" si="530">+P960+Q960</f>
        <v>0</v>
      </c>
      <c r="P960" s="32"/>
      <c r="Q960" s="32"/>
    </row>
    <row r="961" spans="1:17" ht="13.6" hidden="1" x14ac:dyDescent="0.25">
      <c r="A961" s="25" t="s">
        <v>651</v>
      </c>
      <c r="B961" s="26">
        <v>700</v>
      </c>
      <c r="C961" s="27" t="s">
        <v>102</v>
      </c>
      <c r="D961" s="27" t="s">
        <v>141</v>
      </c>
      <c r="E961" s="53" t="s">
        <v>650</v>
      </c>
      <c r="F961" s="42">
        <v>620</v>
      </c>
      <c r="G961" s="27" t="s">
        <v>102</v>
      </c>
      <c r="H961" s="27" t="s">
        <v>141</v>
      </c>
      <c r="I961" s="31">
        <f t="shared" si="528"/>
        <v>0</v>
      </c>
      <c r="J961" s="31"/>
      <c r="K961" s="31"/>
      <c r="L961" s="31">
        <f t="shared" si="529"/>
        <v>0</v>
      </c>
      <c r="M961" s="31"/>
      <c r="N961" s="31"/>
      <c r="O961" s="31">
        <f t="shared" si="530"/>
        <v>0</v>
      </c>
      <c r="P961" s="32"/>
      <c r="Q961" s="32"/>
    </row>
    <row r="962" spans="1:17" ht="41.95" hidden="1" customHeight="1" x14ac:dyDescent="0.25">
      <c r="A962" s="25" t="s">
        <v>652</v>
      </c>
      <c r="B962" s="26">
        <v>700</v>
      </c>
      <c r="C962" s="27" t="s">
        <v>102</v>
      </c>
      <c r="D962" s="27" t="s">
        <v>141</v>
      </c>
      <c r="E962" s="53" t="s">
        <v>650</v>
      </c>
      <c r="F962" s="42">
        <v>630</v>
      </c>
      <c r="G962" s="27" t="s">
        <v>102</v>
      </c>
      <c r="H962" s="27" t="s">
        <v>141</v>
      </c>
      <c r="I962" s="31">
        <f t="shared" si="528"/>
        <v>0</v>
      </c>
      <c r="J962" s="31"/>
      <c r="K962" s="31"/>
      <c r="L962" s="31">
        <f t="shared" si="529"/>
        <v>0</v>
      </c>
      <c r="M962" s="31"/>
      <c r="N962" s="31"/>
      <c r="O962" s="31">
        <f t="shared" si="530"/>
        <v>0</v>
      </c>
      <c r="P962" s="32"/>
      <c r="Q962" s="32"/>
    </row>
    <row r="963" spans="1:17" ht="13.6" hidden="1" x14ac:dyDescent="0.25">
      <c r="A963" s="56" t="s">
        <v>19</v>
      </c>
      <c r="B963" s="26">
        <v>700</v>
      </c>
      <c r="C963" s="27" t="s">
        <v>102</v>
      </c>
      <c r="D963" s="27" t="s">
        <v>141</v>
      </c>
      <c r="E963" s="53" t="s">
        <v>650</v>
      </c>
      <c r="F963" s="42">
        <v>800</v>
      </c>
      <c r="G963" s="27" t="s">
        <v>102</v>
      </c>
      <c r="H963" s="27" t="s">
        <v>141</v>
      </c>
      <c r="I963" s="31">
        <f t="shared" ref="I963:Q963" si="531">+I964</f>
        <v>0</v>
      </c>
      <c r="J963" s="31">
        <f t="shared" si="531"/>
        <v>0</v>
      </c>
      <c r="K963" s="31">
        <f t="shared" si="531"/>
        <v>0</v>
      </c>
      <c r="L963" s="31">
        <f t="shared" si="531"/>
        <v>0</v>
      </c>
      <c r="M963" s="31">
        <f t="shared" si="531"/>
        <v>0</v>
      </c>
      <c r="N963" s="31">
        <f t="shared" si="531"/>
        <v>0</v>
      </c>
      <c r="O963" s="31">
        <f t="shared" si="531"/>
        <v>0</v>
      </c>
      <c r="P963" s="32">
        <f t="shared" si="531"/>
        <v>0</v>
      </c>
      <c r="Q963" s="32">
        <f t="shared" si="531"/>
        <v>0</v>
      </c>
    </row>
    <row r="964" spans="1:17" ht="27.2" hidden="1" x14ac:dyDescent="0.25">
      <c r="A964" s="80" t="s">
        <v>21</v>
      </c>
      <c r="B964" s="26">
        <v>700</v>
      </c>
      <c r="C964" s="27" t="s">
        <v>102</v>
      </c>
      <c r="D964" s="27" t="s">
        <v>141</v>
      </c>
      <c r="E964" s="53" t="s">
        <v>650</v>
      </c>
      <c r="F964" s="42">
        <v>810</v>
      </c>
      <c r="G964" s="27" t="s">
        <v>102</v>
      </c>
      <c r="H964" s="27" t="s">
        <v>141</v>
      </c>
      <c r="I964" s="31">
        <f>+J964+K964</f>
        <v>0</v>
      </c>
      <c r="J964" s="31"/>
      <c r="K964" s="31"/>
      <c r="L964" s="31">
        <f>+M964+N964</f>
        <v>0</v>
      </c>
      <c r="M964" s="31"/>
      <c r="N964" s="31"/>
      <c r="O964" s="31">
        <f>+P964+Q964</f>
        <v>0</v>
      </c>
      <c r="P964" s="32"/>
      <c r="Q964" s="32"/>
    </row>
    <row r="965" spans="1:17" ht="13.6" x14ac:dyDescent="0.25">
      <c r="A965" s="25" t="s">
        <v>19</v>
      </c>
      <c r="B965" s="26">
        <v>700</v>
      </c>
      <c r="C965" s="27" t="s">
        <v>62</v>
      </c>
      <c r="D965" s="27" t="s">
        <v>63</v>
      </c>
      <c r="E965" s="29" t="s">
        <v>636</v>
      </c>
      <c r="F965" s="42">
        <v>800</v>
      </c>
      <c r="G965" s="27"/>
      <c r="H965" s="27"/>
      <c r="I965" s="31">
        <f>+I971</f>
        <v>0</v>
      </c>
      <c r="J965" s="31">
        <f t="shared" ref="J965:Q965" si="532">+J971</f>
        <v>0</v>
      </c>
      <c r="K965" s="31">
        <f t="shared" si="532"/>
        <v>0</v>
      </c>
      <c r="L965" s="31">
        <f t="shared" si="532"/>
        <v>5.9</v>
      </c>
      <c r="M965" s="31">
        <f t="shared" si="532"/>
        <v>5.9</v>
      </c>
      <c r="N965" s="31">
        <f t="shared" si="532"/>
        <v>0</v>
      </c>
      <c r="O965" s="31">
        <f t="shared" si="532"/>
        <v>5.9</v>
      </c>
      <c r="P965" s="31">
        <f t="shared" si="532"/>
        <v>5.9</v>
      </c>
      <c r="Q965" s="31">
        <f t="shared" si="532"/>
        <v>0</v>
      </c>
    </row>
    <row r="966" spans="1:17" ht="25.85" hidden="1" x14ac:dyDescent="0.2">
      <c r="A966" s="18" t="s">
        <v>29</v>
      </c>
      <c r="B966" s="4">
        <v>700</v>
      </c>
      <c r="C966" s="19" t="s">
        <v>102</v>
      </c>
      <c r="D966" s="19" t="s">
        <v>141</v>
      </c>
      <c r="E966" s="50" t="s">
        <v>32</v>
      </c>
      <c r="F966" s="40"/>
      <c r="G966" s="19" t="s">
        <v>102</v>
      </c>
      <c r="H966" s="19" t="s">
        <v>141</v>
      </c>
      <c r="I966" s="23">
        <f t="shared" ref="I966:Q966" si="533">+I967+I969</f>
        <v>0</v>
      </c>
      <c r="J966" s="23">
        <f t="shared" si="533"/>
        <v>0</v>
      </c>
      <c r="K966" s="23">
        <f t="shared" si="533"/>
        <v>0</v>
      </c>
      <c r="L966" s="23">
        <f t="shared" si="533"/>
        <v>0</v>
      </c>
      <c r="M966" s="23">
        <f t="shared" si="533"/>
        <v>0</v>
      </c>
      <c r="N966" s="23">
        <f t="shared" si="533"/>
        <v>0</v>
      </c>
      <c r="O966" s="23">
        <f t="shared" si="533"/>
        <v>0</v>
      </c>
      <c r="P966" s="24">
        <f t="shared" si="533"/>
        <v>0</v>
      </c>
      <c r="Q966" s="24">
        <f t="shared" si="533"/>
        <v>0</v>
      </c>
    </row>
    <row r="967" spans="1:17" ht="13.6" hidden="1" x14ac:dyDescent="0.25">
      <c r="A967" s="25" t="s">
        <v>25</v>
      </c>
      <c r="B967" s="26">
        <v>700</v>
      </c>
      <c r="C967" s="27" t="s">
        <v>102</v>
      </c>
      <c r="D967" s="27" t="s">
        <v>141</v>
      </c>
      <c r="E967" s="53" t="s">
        <v>32</v>
      </c>
      <c r="F967" s="42">
        <v>200</v>
      </c>
      <c r="G967" s="27" t="s">
        <v>102</v>
      </c>
      <c r="H967" s="27" t="s">
        <v>141</v>
      </c>
      <c r="I967" s="31">
        <f t="shared" ref="I967:Q967" si="534">+I968</f>
        <v>0</v>
      </c>
      <c r="J967" s="31">
        <f t="shared" si="534"/>
        <v>0</v>
      </c>
      <c r="K967" s="31">
        <f t="shared" si="534"/>
        <v>0</v>
      </c>
      <c r="L967" s="31">
        <f t="shared" si="534"/>
        <v>0</v>
      </c>
      <c r="M967" s="31">
        <f t="shared" si="534"/>
        <v>0</v>
      </c>
      <c r="N967" s="31">
        <f t="shared" si="534"/>
        <v>0</v>
      </c>
      <c r="O967" s="31">
        <f t="shared" si="534"/>
        <v>0</v>
      </c>
      <c r="P967" s="32">
        <f t="shared" si="534"/>
        <v>0</v>
      </c>
      <c r="Q967" s="32">
        <f t="shared" si="534"/>
        <v>0</v>
      </c>
    </row>
    <row r="968" spans="1:17" ht="13.6" hidden="1" x14ac:dyDescent="0.25">
      <c r="A968" s="25" t="s">
        <v>45</v>
      </c>
      <c r="B968" s="26">
        <v>700</v>
      </c>
      <c r="C968" s="27" t="s">
        <v>102</v>
      </c>
      <c r="D968" s="27" t="s">
        <v>141</v>
      </c>
      <c r="E968" s="53" t="s">
        <v>32</v>
      </c>
      <c r="F968" s="42">
        <v>240</v>
      </c>
      <c r="G968" s="27" t="s">
        <v>102</v>
      </c>
      <c r="H968" s="27" t="s">
        <v>141</v>
      </c>
      <c r="I968" s="31">
        <f>+J968+K968</f>
        <v>0</v>
      </c>
      <c r="J968" s="31"/>
      <c r="K968" s="31"/>
      <c r="L968" s="31">
        <f>+M968+N968</f>
        <v>0</v>
      </c>
      <c r="M968" s="31"/>
      <c r="N968" s="31"/>
      <c r="O968" s="31">
        <f>+P968+Q968</f>
        <v>0</v>
      </c>
      <c r="P968" s="32"/>
      <c r="Q968" s="32"/>
    </row>
    <row r="969" spans="1:17" ht="27.2" hidden="1" x14ac:dyDescent="0.25">
      <c r="A969" s="36" t="s">
        <v>81</v>
      </c>
      <c r="B969" s="26">
        <v>700</v>
      </c>
      <c r="C969" s="27" t="s">
        <v>102</v>
      </c>
      <c r="D969" s="27" t="s">
        <v>141</v>
      </c>
      <c r="E969" s="53" t="s">
        <v>32</v>
      </c>
      <c r="F969" s="42">
        <v>600</v>
      </c>
      <c r="G969" s="27" t="s">
        <v>102</v>
      </c>
      <c r="H969" s="27" t="s">
        <v>141</v>
      </c>
      <c r="I969" s="31">
        <f t="shared" ref="I969:Q969" si="535">+I970</f>
        <v>0</v>
      </c>
      <c r="J969" s="31">
        <f t="shared" si="535"/>
        <v>0</v>
      </c>
      <c r="K969" s="31">
        <f t="shared" si="535"/>
        <v>0</v>
      </c>
      <c r="L969" s="31">
        <f t="shared" si="535"/>
        <v>0</v>
      </c>
      <c r="M969" s="31">
        <f t="shared" si="535"/>
        <v>0</v>
      </c>
      <c r="N969" s="31">
        <f t="shared" si="535"/>
        <v>0</v>
      </c>
      <c r="O969" s="31">
        <f t="shared" si="535"/>
        <v>0</v>
      </c>
      <c r="P969" s="32">
        <f t="shared" si="535"/>
        <v>0</v>
      </c>
      <c r="Q969" s="32">
        <f t="shared" si="535"/>
        <v>0</v>
      </c>
    </row>
    <row r="970" spans="1:17" ht="13.6" hidden="1" x14ac:dyDescent="0.25">
      <c r="A970" s="80" t="s">
        <v>82</v>
      </c>
      <c r="B970" s="26">
        <v>700</v>
      </c>
      <c r="C970" s="27" t="s">
        <v>102</v>
      </c>
      <c r="D970" s="27" t="s">
        <v>141</v>
      </c>
      <c r="E970" s="53" t="s">
        <v>32</v>
      </c>
      <c r="F970" s="42">
        <v>610</v>
      </c>
      <c r="G970" s="27" t="s">
        <v>102</v>
      </c>
      <c r="H970" s="27" t="s">
        <v>141</v>
      </c>
      <c r="I970" s="31">
        <f t="shared" ref="I970:I971" si="536">+J970+K970</f>
        <v>0</v>
      </c>
      <c r="J970" s="31"/>
      <c r="K970" s="31"/>
      <c r="L970" s="31">
        <f t="shared" ref="L970:L971" si="537">+M970+N970</f>
        <v>0</v>
      </c>
      <c r="M970" s="31"/>
      <c r="N970" s="31"/>
      <c r="O970" s="31">
        <f t="shared" ref="O970:O971" si="538">+P970+Q970</f>
        <v>0</v>
      </c>
      <c r="P970" s="32"/>
      <c r="Q970" s="32"/>
    </row>
    <row r="971" spans="1:17" ht="13.6" x14ac:dyDescent="0.25">
      <c r="A971" s="56" t="s">
        <v>72</v>
      </c>
      <c r="B971" s="26">
        <v>700</v>
      </c>
      <c r="C971" s="27" t="s">
        <v>62</v>
      </c>
      <c r="D971" s="27" t="s">
        <v>63</v>
      </c>
      <c r="E971" s="29" t="s">
        <v>636</v>
      </c>
      <c r="F971" s="42">
        <v>850</v>
      </c>
      <c r="G971" s="27" t="s">
        <v>62</v>
      </c>
      <c r="H971" s="27" t="s">
        <v>63</v>
      </c>
      <c r="I971" s="31">
        <f t="shared" si="536"/>
        <v>0</v>
      </c>
      <c r="J971" s="31"/>
      <c r="K971" s="31"/>
      <c r="L971" s="31">
        <f t="shared" si="537"/>
        <v>5.9</v>
      </c>
      <c r="M971" s="31">
        <v>5.9</v>
      </c>
      <c r="N971" s="31"/>
      <c r="O971" s="31">
        <f t="shared" si="538"/>
        <v>5.9</v>
      </c>
      <c r="P971" s="32">
        <v>5.9</v>
      </c>
      <c r="Q971" s="29"/>
    </row>
    <row r="972" spans="1:17" ht="40.75" hidden="1" x14ac:dyDescent="0.25">
      <c r="A972" s="25" t="s">
        <v>33</v>
      </c>
      <c r="B972" s="26">
        <v>700</v>
      </c>
      <c r="C972" s="27" t="s">
        <v>102</v>
      </c>
      <c r="D972" s="27" t="s">
        <v>141</v>
      </c>
      <c r="E972" s="53" t="s">
        <v>624</v>
      </c>
      <c r="F972" s="37" t="s">
        <v>69</v>
      </c>
      <c r="G972" s="27" t="s">
        <v>102</v>
      </c>
      <c r="H972" s="27" t="s">
        <v>141</v>
      </c>
      <c r="I972" s="31">
        <f t="shared" ref="I972:Q972" si="539">+I973</f>
        <v>0</v>
      </c>
      <c r="J972" s="31">
        <f t="shared" si="539"/>
        <v>0</v>
      </c>
      <c r="K972" s="31">
        <f t="shared" si="539"/>
        <v>0</v>
      </c>
      <c r="L972" s="31">
        <f t="shared" si="539"/>
        <v>0</v>
      </c>
      <c r="M972" s="31">
        <f t="shared" si="539"/>
        <v>0</v>
      </c>
      <c r="N972" s="31">
        <f t="shared" si="539"/>
        <v>0</v>
      </c>
      <c r="O972" s="31">
        <f t="shared" si="539"/>
        <v>0</v>
      </c>
      <c r="P972" s="29">
        <f t="shared" si="539"/>
        <v>0</v>
      </c>
      <c r="Q972" s="29">
        <f t="shared" si="539"/>
        <v>0</v>
      </c>
    </row>
    <row r="973" spans="1:17" ht="13.6" hidden="1" x14ac:dyDescent="0.25">
      <c r="A973" s="36" t="s">
        <v>70</v>
      </c>
      <c r="B973" s="26">
        <v>700</v>
      </c>
      <c r="C973" s="27" t="s">
        <v>102</v>
      </c>
      <c r="D973" s="27" t="s">
        <v>141</v>
      </c>
      <c r="E973" s="53" t="s">
        <v>624</v>
      </c>
      <c r="F973" s="37" t="s">
        <v>71</v>
      </c>
      <c r="G973" s="27" t="s">
        <v>102</v>
      </c>
      <c r="H973" s="27" t="s">
        <v>141</v>
      </c>
      <c r="I973" s="31">
        <f>+J973+K973</f>
        <v>0</v>
      </c>
      <c r="J973" s="31"/>
      <c r="K973" s="31"/>
      <c r="L973" s="31">
        <f>+M973+N973</f>
        <v>0</v>
      </c>
      <c r="M973" s="31"/>
      <c r="N973" s="31"/>
      <c r="O973" s="31">
        <f>+P973+Q973</f>
        <v>0</v>
      </c>
      <c r="P973" s="29"/>
      <c r="Q973" s="29"/>
    </row>
    <row r="974" spans="1:17" ht="13.6" hidden="1" x14ac:dyDescent="0.25">
      <c r="A974" s="25" t="s">
        <v>25</v>
      </c>
      <c r="B974" s="26">
        <v>700</v>
      </c>
      <c r="C974" s="27" t="s">
        <v>102</v>
      </c>
      <c r="D974" s="27" t="s">
        <v>141</v>
      </c>
      <c r="E974" s="53" t="s">
        <v>624</v>
      </c>
      <c r="F974" s="65">
        <v>200</v>
      </c>
      <c r="G974" s="27" t="s">
        <v>102</v>
      </c>
      <c r="H974" s="27" t="s">
        <v>141</v>
      </c>
      <c r="I974" s="31">
        <f t="shared" ref="I974:Q974" si="540">+I975</f>
        <v>0</v>
      </c>
      <c r="J974" s="31">
        <f t="shared" si="540"/>
        <v>0</v>
      </c>
      <c r="K974" s="31">
        <f t="shared" si="540"/>
        <v>0</v>
      </c>
      <c r="L974" s="31">
        <f t="shared" si="540"/>
        <v>0</v>
      </c>
      <c r="M974" s="31">
        <f t="shared" si="540"/>
        <v>0</v>
      </c>
      <c r="N974" s="31">
        <f t="shared" si="540"/>
        <v>0</v>
      </c>
      <c r="O974" s="31">
        <f t="shared" si="540"/>
        <v>0</v>
      </c>
      <c r="P974" s="29">
        <f t="shared" si="540"/>
        <v>0</v>
      </c>
      <c r="Q974" s="29">
        <f t="shared" si="540"/>
        <v>0</v>
      </c>
    </row>
    <row r="975" spans="1:17" ht="13.6" hidden="1" x14ac:dyDescent="0.25">
      <c r="A975" s="25" t="s">
        <v>45</v>
      </c>
      <c r="B975" s="26">
        <v>700</v>
      </c>
      <c r="C975" s="27" t="s">
        <v>102</v>
      </c>
      <c r="D975" s="27" t="s">
        <v>141</v>
      </c>
      <c r="E975" s="53" t="s">
        <v>624</v>
      </c>
      <c r="F975" s="65">
        <v>240</v>
      </c>
      <c r="G975" s="27" t="s">
        <v>102</v>
      </c>
      <c r="H975" s="27" t="s">
        <v>141</v>
      </c>
      <c r="I975" s="31">
        <f>+J975+K975</f>
        <v>0</v>
      </c>
      <c r="J975" s="31"/>
      <c r="K975" s="31"/>
      <c r="L975" s="31">
        <f>+M975+N975</f>
        <v>0</v>
      </c>
      <c r="M975" s="31"/>
      <c r="N975" s="31"/>
      <c r="O975" s="31">
        <f>+P975+Q975</f>
        <v>0</v>
      </c>
      <c r="P975" s="29"/>
      <c r="Q975" s="29"/>
    </row>
    <row r="976" spans="1:17" ht="13.6" hidden="1" x14ac:dyDescent="0.25">
      <c r="A976" s="56" t="s">
        <v>135</v>
      </c>
      <c r="B976" s="26">
        <v>700</v>
      </c>
      <c r="C976" s="27" t="s">
        <v>102</v>
      </c>
      <c r="D976" s="27" t="s">
        <v>141</v>
      </c>
      <c r="E976" s="53" t="s">
        <v>624</v>
      </c>
      <c r="F976" s="65">
        <v>300</v>
      </c>
      <c r="G976" s="27" t="s">
        <v>102</v>
      </c>
      <c r="H976" s="27" t="s">
        <v>141</v>
      </c>
      <c r="I976" s="31">
        <f t="shared" ref="I976:Q976" si="541">+I978+I977</f>
        <v>0</v>
      </c>
      <c r="J976" s="31">
        <f t="shared" si="541"/>
        <v>0</v>
      </c>
      <c r="K976" s="31">
        <f t="shared" si="541"/>
        <v>0</v>
      </c>
      <c r="L976" s="31">
        <f t="shared" si="541"/>
        <v>0</v>
      </c>
      <c r="M976" s="31">
        <f t="shared" si="541"/>
        <v>0</v>
      </c>
      <c r="N976" s="31">
        <f t="shared" si="541"/>
        <v>0</v>
      </c>
      <c r="O976" s="31">
        <f t="shared" si="541"/>
        <v>0</v>
      </c>
      <c r="P976" s="32">
        <f t="shared" si="541"/>
        <v>0</v>
      </c>
      <c r="Q976" s="32">
        <f t="shared" si="541"/>
        <v>0</v>
      </c>
    </row>
    <row r="977" spans="1:17" ht="13.6" hidden="1" x14ac:dyDescent="0.25">
      <c r="A977" s="80" t="s">
        <v>151</v>
      </c>
      <c r="B977" s="26">
        <v>700</v>
      </c>
      <c r="C977" s="27" t="s">
        <v>102</v>
      </c>
      <c r="D977" s="27" t="s">
        <v>141</v>
      </c>
      <c r="E977" s="53" t="s">
        <v>624</v>
      </c>
      <c r="F977" s="65">
        <v>320</v>
      </c>
      <c r="G977" s="27" t="s">
        <v>102</v>
      </c>
      <c r="H977" s="27" t="s">
        <v>141</v>
      </c>
      <c r="I977" s="31">
        <f t="shared" ref="I977:I978" si="542">+J977+K977</f>
        <v>0</v>
      </c>
      <c r="J977" s="31"/>
      <c r="K977" s="31"/>
      <c r="L977" s="31">
        <f t="shared" ref="L977:L978" si="543">+M977+N977</f>
        <v>0</v>
      </c>
      <c r="M977" s="31"/>
      <c r="N977" s="31"/>
      <c r="O977" s="31">
        <f t="shared" ref="O977:O978" si="544">+P977+Q977</f>
        <v>0</v>
      </c>
      <c r="P977" s="29"/>
      <c r="Q977" s="29"/>
    </row>
    <row r="978" spans="1:17" ht="13.6" hidden="1" x14ac:dyDescent="0.25">
      <c r="A978" s="80" t="s">
        <v>136</v>
      </c>
      <c r="B978" s="26">
        <v>700</v>
      </c>
      <c r="C978" s="27" t="s">
        <v>102</v>
      </c>
      <c r="D978" s="27" t="s">
        <v>141</v>
      </c>
      <c r="E978" s="53" t="s">
        <v>624</v>
      </c>
      <c r="F978" s="65">
        <v>360</v>
      </c>
      <c r="G978" s="27" t="s">
        <v>102</v>
      </c>
      <c r="H978" s="27" t="s">
        <v>141</v>
      </c>
      <c r="I978" s="31">
        <f t="shared" si="542"/>
        <v>0</v>
      </c>
      <c r="J978" s="31"/>
      <c r="K978" s="31"/>
      <c r="L978" s="31">
        <f t="shared" si="543"/>
        <v>0</v>
      </c>
      <c r="M978" s="31"/>
      <c r="N978" s="31"/>
      <c r="O978" s="31">
        <f t="shared" si="544"/>
        <v>0</v>
      </c>
      <c r="P978" s="29"/>
      <c r="Q978" s="29"/>
    </row>
    <row r="979" spans="1:17" ht="31.25" x14ac:dyDescent="0.25">
      <c r="A979" s="164" t="s">
        <v>653</v>
      </c>
      <c r="B979" s="45" t="s">
        <v>38</v>
      </c>
      <c r="C979" s="46" t="s">
        <v>181</v>
      </c>
      <c r="D979" s="46" t="s">
        <v>141</v>
      </c>
      <c r="E979" s="62" t="s">
        <v>654</v>
      </c>
      <c r="F979" s="84"/>
      <c r="G979" s="46"/>
      <c r="H979" s="46"/>
      <c r="I979" s="17">
        <f t="shared" ref="I979:Q979" si="545">+I980</f>
        <v>10618.3</v>
      </c>
      <c r="J979" s="17">
        <f t="shared" si="545"/>
        <v>0</v>
      </c>
      <c r="K979" s="17">
        <f t="shared" si="545"/>
        <v>10618.3</v>
      </c>
      <c r="L979" s="17">
        <f t="shared" si="545"/>
        <v>11858</v>
      </c>
      <c r="M979" s="17">
        <f t="shared" si="545"/>
        <v>0</v>
      </c>
      <c r="N979" s="17">
        <f t="shared" si="545"/>
        <v>11858</v>
      </c>
      <c r="O979" s="17">
        <f t="shared" si="545"/>
        <v>15132.04</v>
      </c>
      <c r="P979" s="75">
        <f t="shared" si="545"/>
        <v>0</v>
      </c>
      <c r="Q979" s="75">
        <f t="shared" si="545"/>
        <v>15132.04</v>
      </c>
    </row>
    <row r="980" spans="1:17" ht="13.6" x14ac:dyDescent="0.25">
      <c r="A980" s="80" t="s">
        <v>46</v>
      </c>
      <c r="B980" s="53" t="s">
        <v>38</v>
      </c>
      <c r="C980" s="27" t="s">
        <v>181</v>
      </c>
      <c r="D980" s="27" t="s">
        <v>141</v>
      </c>
      <c r="E980" s="73" t="s">
        <v>654</v>
      </c>
      <c r="F980" s="65">
        <v>500</v>
      </c>
      <c r="G980" s="27"/>
      <c r="H980" s="27"/>
      <c r="I980" s="31">
        <f>+I983</f>
        <v>10618.3</v>
      </c>
      <c r="J980" s="31">
        <f t="shared" ref="J980:Q980" si="546">+J983</f>
        <v>0</v>
      </c>
      <c r="K980" s="31">
        <f t="shared" si="546"/>
        <v>10618.3</v>
      </c>
      <c r="L980" s="31">
        <f t="shared" si="546"/>
        <v>11858</v>
      </c>
      <c r="M980" s="31">
        <f t="shared" si="546"/>
        <v>0</v>
      </c>
      <c r="N980" s="31">
        <f t="shared" si="546"/>
        <v>11858</v>
      </c>
      <c r="O980" s="31">
        <f t="shared" si="546"/>
        <v>15132.04</v>
      </c>
      <c r="P980" s="31">
        <f t="shared" si="546"/>
        <v>0</v>
      </c>
      <c r="Q980" s="31">
        <f t="shared" si="546"/>
        <v>15132.04</v>
      </c>
    </row>
    <row r="981" spans="1:17" ht="13.6" hidden="1" x14ac:dyDescent="0.25">
      <c r="A981" s="56" t="s">
        <v>19</v>
      </c>
      <c r="B981" s="26">
        <v>700</v>
      </c>
      <c r="C981" s="27" t="s">
        <v>102</v>
      </c>
      <c r="D981" s="27" t="s">
        <v>141</v>
      </c>
      <c r="E981" s="53" t="s">
        <v>624</v>
      </c>
      <c r="F981" s="65">
        <v>800</v>
      </c>
      <c r="G981" s="27" t="s">
        <v>102</v>
      </c>
      <c r="H981" s="27" t="s">
        <v>141</v>
      </c>
      <c r="I981" s="31">
        <f t="shared" ref="I981:Q981" si="547">+I982</f>
        <v>0</v>
      </c>
      <c r="J981" s="31">
        <f t="shared" si="547"/>
        <v>0</v>
      </c>
      <c r="K981" s="31">
        <f t="shared" si="547"/>
        <v>0</v>
      </c>
      <c r="L981" s="31">
        <f t="shared" si="547"/>
        <v>0</v>
      </c>
      <c r="M981" s="31">
        <f t="shared" si="547"/>
        <v>0</v>
      </c>
      <c r="N981" s="31">
        <f t="shared" si="547"/>
        <v>0</v>
      </c>
      <c r="O981" s="31">
        <f t="shared" si="547"/>
        <v>0</v>
      </c>
      <c r="P981" s="29">
        <f t="shared" si="547"/>
        <v>0</v>
      </c>
      <c r="Q981" s="29">
        <f t="shared" si="547"/>
        <v>0</v>
      </c>
    </row>
    <row r="982" spans="1:17" ht="13.6" hidden="1" x14ac:dyDescent="0.25">
      <c r="A982" s="36" t="s">
        <v>72</v>
      </c>
      <c r="B982" s="26">
        <v>700</v>
      </c>
      <c r="C982" s="27" t="s">
        <v>102</v>
      </c>
      <c r="D982" s="27" t="s">
        <v>141</v>
      </c>
      <c r="E982" s="53" t="s">
        <v>624</v>
      </c>
      <c r="F982" s="87">
        <v>850</v>
      </c>
      <c r="G982" s="27" t="s">
        <v>102</v>
      </c>
      <c r="H982" s="27" t="s">
        <v>141</v>
      </c>
      <c r="I982" s="31">
        <f t="shared" ref="I982:I983" si="548">+J982+K982</f>
        <v>0</v>
      </c>
      <c r="J982" s="31"/>
      <c r="K982" s="31"/>
      <c r="L982" s="31">
        <f t="shared" ref="L982:L983" si="549">+M982+N982</f>
        <v>0</v>
      </c>
      <c r="M982" s="31"/>
      <c r="N982" s="31"/>
      <c r="O982" s="31">
        <f t="shared" ref="O982:O983" si="550">+P982+Q982</f>
        <v>0</v>
      </c>
      <c r="P982" s="29"/>
      <c r="Q982" s="29"/>
    </row>
    <row r="983" spans="1:17" ht="13.6" x14ac:dyDescent="0.25">
      <c r="A983" s="80" t="s">
        <v>655</v>
      </c>
      <c r="B983" s="53" t="s">
        <v>38</v>
      </c>
      <c r="C983" s="27" t="s">
        <v>181</v>
      </c>
      <c r="D983" s="27" t="s">
        <v>141</v>
      </c>
      <c r="E983" s="73" t="s">
        <v>654</v>
      </c>
      <c r="F983" s="126">
        <v>530</v>
      </c>
      <c r="G983" s="27" t="s">
        <v>181</v>
      </c>
      <c r="H983" s="27" t="s">
        <v>141</v>
      </c>
      <c r="I983" s="31">
        <f t="shared" si="548"/>
        <v>10618.3</v>
      </c>
      <c r="J983" s="31"/>
      <c r="K983" s="31">
        <v>10618.3</v>
      </c>
      <c r="L983" s="31">
        <f t="shared" si="549"/>
        <v>11858</v>
      </c>
      <c r="M983" s="31"/>
      <c r="N983" s="31">
        <v>11858</v>
      </c>
      <c r="O983" s="31">
        <f t="shared" si="550"/>
        <v>15132.04</v>
      </c>
      <c r="P983" s="29"/>
      <c r="Q983" s="29">
        <v>15132.04</v>
      </c>
    </row>
    <row r="984" spans="1:17" ht="25.85" x14ac:dyDescent="0.2">
      <c r="A984" s="102" t="s">
        <v>656</v>
      </c>
      <c r="B984" s="45" t="s">
        <v>38</v>
      </c>
      <c r="C984" s="46" t="s">
        <v>63</v>
      </c>
      <c r="D984" s="46" t="s">
        <v>112</v>
      </c>
      <c r="E984" s="61" t="s">
        <v>657</v>
      </c>
      <c r="F984" s="150"/>
      <c r="G984" s="46"/>
      <c r="H984" s="46"/>
      <c r="I984" s="17">
        <f t="shared" ref="I984:Q984" si="551">+I985</f>
        <v>201.042</v>
      </c>
      <c r="J984" s="17">
        <f t="shared" si="551"/>
        <v>0</v>
      </c>
      <c r="K984" s="17">
        <f t="shared" si="551"/>
        <v>201.042</v>
      </c>
      <c r="L984" s="17">
        <f t="shared" si="551"/>
        <v>10.124000000000001</v>
      </c>
      <c r="M984" s="17">
        <f t="shared" si="551"/>
        <v>0</v>
      </c>
      <c r="N984" s="17">
        <f t="shared" si="551"/>
        <v>10.124000000000001</v>
      </c>
      <c r="O984" s="17">
        <f t="shared" si="551"/>
        <v>10.964</v>
      </c>
      <c r="P984" s="75">
        <f t="shared" si="551"/>
        <v>0</v>
      </c>
      <c r="Q984" s="75">
        <f t="shared" si="551"/>
        <v>10.964</v>
      </c>
    </row>
    <row r="985" spans="1:17" ht="13.6" x14ac:dyDescent="0.25">
      <c r="A985" s="36" t="s">
        <v>25</v>
      </c>
      <c r="B985" s="53" t="s">
        <v>38</v>
      </c>
      <c r="C985" s="27" t="s">
        <v>63</v>
      </c>
      <c r="D985" s="27" t="s">
        <v>112</v>
      </c>
      <c r="E985" s="26" t="s">
        <v>657</v>
      </c>
      <c r="F985" s="37" t="s">
        <v>26</v>
      </c>
      <c r="G985" s="27"/>
      <c r="H985" s="27"/>
      <c r="I985" s="31">
        <f>+I988</f>
        <v>201.042</v>
      </c>
      <c r="J985" s="31">
        <f t="shared" ref="J985:Q985" si="552">+J988</f>
        <v>0</v>
      </c>
      <c r="K985" s="31">
        <f t="shared" si="552"/>
        <v>201.042</v>
      </c>
      <c r="L985" s="31">
        <f t="shared" si="552"/>
        <v>10.124000000000001</v>
      </c>
      <c r="M985" s="31">
        <f t="shared" si="552"/>
        <v>0</v>
      </c>
      <c r="N985" s="31">
        <f t="shared" si="552"/>
        <v>10.124000000000001</v>
      </c>
      <c r="O985" s="31">
        <f t="shared" si="552"/>
        <v>10.964</v>
      </c>
      <c r="P985" s="31">
        <f t="shared" si="552"/>
        <v>0</v>
      </c>
      <c r="Q985" s="31">
        <f t="shared" si="552"/>
        <v>10.964</v>
      </c>
    </row>
    <row r="986" spans="1:17" ht="13.6" hidden="1" x14ac:dyDescent="0.25">
      <c r="A986" s="25" t="s">
        <v>25</v>
      </c>
      <c r="B986" s="26">
        <v>700</v>
      </c>
      <c r="C986" s="27" t="s">
        <v>102</v>
      </c>
      <c r="D986" s="27" t="s">
        <v>141</v>
      </c>
      <c r="E986" s="53" t="s">
        <v>36</v>
      </c>
      <c r="F986" s="65">
        <v>200</v>
      </c>
      <c r="G986" s="27" t="s">
        <v>102</v>
      </c>
      <c r="H986" s="27" t="s">
        <v>141</v>
      </c>
      <c r="I986" s="31">
        <f t="shared" ref="I986:Q986" si="553">+I987</f>
        <v>0</v>
      </c>
      <c r="J986" s="31">
        <f t="shared" si="553"/>
        <v>0</v>
      </c>
      <c r="K986" s="31">
        <f t="shared" si="553"/>
        <v>0</v>
      </c>
      <c r="L986" s="31">
        <f t="shared" si="553"/>
        <v>0</v>
      </c>
      <c r="M986" s="31">
        <f t="shared" si="553"/>
        <v>0</v>
      </c>
      <c r="N986" s="31">
        <f t="shared" si="553"/>
        <v>0</v>
      </c>
      <c r="O986" s="31">
        <f t="shared" si="553"/>
        <v>0</v>
      </c>
      <c r="P986" s="32">
        <f t="shared" si="553"/>
        <v>0</v>
      </c>
      <c r="Q986" s="32">
        <f t="shared" si="553"/>
        <v>0</v>
      </c>
    </row>
    <row r="987" spans="1:17" ht="13.6" hidden="1" x14ac:dyDescent="0.25">
      <c r="A987" s="25" t="s">
        <v>45</v>
      </c>
      <c r="B987" s="26">
        <v>700</v>
      </c>
      <c r="C987" s="27" t="s">
        <v>102</v>
      </c>
      <c r="D987" s="27" t="s">
        <v>141</v>
      </c>
      <c r="E987" s="53" t="s">
        <v>36</v>
      </c>
      <c r="F987" s="65">
        <v>240</v>
      </c>
      <c r="G987" s="27" t="s">
        <v>102</v>
      </c>
      <c r="H987" s="27" t="s">
        <v>141</v>
      </c>
      <c r="I987" s="31">
        <f t="shared" ref="I987:I988" si="554">+J987+K987</f>
        <v>0</v>
      </c>
      <c r="J987" s="31"/>
      <c r="K987" s="31"/>
      <c r="L987" s="31">
        <f t="shared" ref="L987:L988" si="555">+M987+N987</f>
        <v>0</v>
      </c>
      <c r="M987" s="31"/>
      <c r="N987" s="31"/>
      <c r="O987" s="31">
        <f t="shared" ref="O987:O988" si="556">+P987+Q987</f>
        <v>0</v>
      </c>
      <c r="P987" s="32"/>
      <c r="Q987" s="32"/>
    </row>
    <row r="988" spans="1:17" ht="13.6" x14ac:dyDescent="0.25">
      <c r="A988" s="36" t="s">
        <v>45</v>
      </c>
      <c r="B988" s="53" t="s">
        <v>38</v>
      </c>
      <c r="C988" s="27" t="s">
        <v>63</v>
      </c>
      <c r="D988" s="27" t="s">
        <v>112</v>
      </c>
      <c r="E988" s="26" t="s">
        <v>657</v>
      </c>
      <c r="F988" s="37" t="s">
        <v>28</v>
      </c>
      <c r="G988" s="27" t="s">
        <v>63</v>
      </c>
      <c r="H988" s="27" t="s">
        <v>112</v>
      </c>
      <c r="I988" s="31">
        <f t="shared" si="554"/>
        <v>201.042</v>
      </c>
      <c r="J988" s="31"/>
      <c r="K988" s="31">
        <v>201.042</v>
      </c>
      <c r="L988" s="31">
        <f t="shared" si="555"/>
        <v>10.124000000000001</v>
      </c>
      <c r="M988" s="31"/>
      <c r="N988" s="31">
        <v>10.124000000000001</v>
      </c>
      <c r="O988" s="31">
        <f t="shared" si="556"/>
        <v>10.964</v>
      </c>
      <c r="P988" s="29"/>
      <c r="Q988" s="29">
        <v>10.964</v>
      </c>
    </row>
    <row r="989" spans="1:17" ht="51.65" x14ac:dyDescent="0.2">
      <c r="A989" s="93" t="s">
        <v>658</v>
      </c>
      <c r="B989" s="61">
        <v>700</v>
      </c>
      <c r="C989" s="46" t="s">
        <v>140</v>
      </c>
      <c r="D989" s="46" t="s">
        <v>141</v>
      </c>
      <c r="E989" s="75" t="s">
        <v>659</v>
      </c>
      <c r="F989" s="109"/>
      <c r="G989" s="46"/>
      <c r="H989" s="46"/>
      <c r="I989" s="17">
        <f>+I1011</f>
        <v>4531.1000000000004</v>
      </c>
      <c r="J989" s="17">
        <f t="shared" ref="J989:Q989" si="557">+J1011</f>
        <v>0</v>
      </c>
      <c r="K989" s="17">
        <f t="shared" si="557"/>
        <v>4531.1000000000004</v>
      </c>
      <c r="L989" s="17">
        <f t="shared" si="557"/>
        <v>4735</v>
      </c>
      <c r="M989" s="17">
        <f t="shared" si="557"/>
        <v>0</v>
      </c>
      <c r="N989" s="17">
        <f t="shared" si="557"/>
        <v>4735</v>
      </c>
      <c r="O989" s="17">
        <f t="shared" si="557"/>
        <v>4938.5</v>
      </c>
      <c r="P989" s="17">
        <f t="shared" si="557"/>
        <v>0</v>
      </c>
      <c r="Q989" s="17">
        <f t="shared" si="557"/>
        <v>4938.5</v>
      </c>
    </row>
    <row r="990" spans="1:17" ht="25.85" hidden="1" x14ac:dyDescent="0.25">
      <c r="A990" s="165" t="s">
        <v>660</v>
      </c>
      <c r="B990" s="4">
        <v>700</v>
      </c>
      <c r="C990" s="19" t="s">
        <v>102</v>
      </c>
      <c r="D990" s="19" t="s">
        <v>141</v>
      </c>
      <c r="E990" s="50" t="s">
        <v>661</v>
      </c>
      <c r="F990" s="42"/>
      <c r="G990" s="19"/>
      <c r="H990" s="19"/>
      <c r="I990" s="23">
        <f t="shared" ref="I990:Q991" si="558">+I991</f>
        <v>0</v>
      </c>
      <c r="J990" s="23">
        <f t="shared" si="558"/>
        <v>0</v>
      </c>
      <c r="K990" s="23">
        <f t="shared" si="558"/>
        <v>0</v>
      </c>
      <c r="L990" s="23">
        <f t="shared" si="558"/>
        <v>0</v>
      </c>
      <c r="M990" s="23">
        <f t="shared" si="558"/>
        <v>0</v>
      </c>
      <c r="N990" s="23">
        <f t="shared" si="558"/>
        <v>0</v>
      </c>
      <c r="O990" s="23">
        <f t="shared" si="558"/>
        <v>0</v>
      </c>
      <c r="P990" s="24">
        <f t="shared" si="558"/>
        <v>0</v>
      </c>
      <c r="Q990" s="24">
        <f t="shared" si="558"/>
        <v>0</v>
      </c>
    </row>
    <row r="991" spans="1:17" ht="27.2" hidden="1" x14ac:dyDescent="0.25">
      <c r="A991" s="36" t="s">
        <v>81</v>
      </c>
      <c r="B991" s="26">
        <v>700</v>
      </c>
      <c r="C991" s="27" t="s">
        <v>102</v>
      </c>
      <c r="D991" s="27" t="s">
        <v>141</v>
      </c>
      <c r="E991" s="53" t="s">
        <v>661</v>
      </c>
      <c r="F991" s="42">
        <v>600</v>
      </c>
      <c r="G991" s="27"/>
      <c r="H991" s="27"/>
      <c r="I991" s="31">
        <f t="shared" si="558"/>
        <v>0</v>
      </c>
      <c r="J991" s="31">
        <f t="shared" si="558"/>
        <v>0</v>
      </c>
      <c r="K991" s="31">
        <f t="shared" si="558"/>
        <v>0</v>
      </c>
      <c r="L991" s="31">
        <f t="shared" si="558"/>
        <v>0</v>
      </c>
      <c r="M991" s="31">
        <f t="shared" si="558"/>
        <v>0</v>
      </c>
      <c r="N991" s="31">
        <f t="shared" si="558"/>
        <v>0</v>
      </c>
      <c r="O991" s="31">
        <f t="shared" si="558"/>
        <v>0</v>
      </c>
      <c r="P991" s="32">
        <f t="shared" si="558"/>
        <v>0</v>
      </c>
      <c r="Q991" s="32">
        <f t="shared" si="558"/>
        <v>0</v>
      </c>
    </row>
    <row r="992" spans="1:17" ht="13.6" hidden="1" x14ac:dyDescent="0.25">
      <c r="A992" s="80" t="s">
        <v>82</v>
      </c>
      <c r="B992" s="26">
        <v>700</v>
      </c>
      <c r="C992" s="27" t="s">
        <v>102</v>
      </c>
      <c r="D992" s="27" t="s">
        <v>141</v>
      </c>
      <c r="E992" s="53" t="s">
        <v>661</v>
      </c>
      <c r="F992" s="42">
        <v>610</v>
      </c>
      <c r="G992" s="27"/>
      <c r="H992" s="27"/>
      <c r="I992" s="31">
        <f>+J992+K992</f>
        <v>0</v>
      </c>
      <c r="J992" s="31"/>
      <c r="K992" s="31"/>
      <c r="L992" s="31">
        <f>+M992+N992</f>
        <v>0</v>
      </c>
      <c r="M992" s="31"/>
      <c r="N992" s="31"/>
      <c r="O992" s="31">
        <f>+P992+Q992</f>
        <v>0</v>
      </c>
      <c r="P992" s="32"/>
      <c r="Q992" s="32"/>
    </row>
    <row r="993" spans="1:17" ht="38.75" hidden="1" x14ac:dyDescent="0.25">
      <c r="A993" s="165" t="s">
        <v>662</v>
      </c>
      <c r="B993" s="4">
        <v>700</v>
      </c>
      <c r="C993" s="19" t="s">
        <v>102</v>
      </c>
      <c r="D993" s="19" t="s">
        <v>141</v>
      </c>
      <c r="E993" s="50" t="s">
        <v>663</v>
      </c>
      <c r="F993" s="42"/>
      <c r="G993" s="19"/>
      <c r="H993" s="19"/>
      <c r="I993" s="23">
        <f t="shared" ref="I993:Q994" si="559">+I994</f>
        <v>0</v>
      </c>
      <c r="J993" s="23">
        <f t="shared" si="559"/>
        <v>0</v>
      </c>
      <c r="K993" s="23">
        <f t="shared" si="559"/>
        <v>0</v>
      </c>
      <c r="L993" s="23">
        <f t="shared" si="559"/>
        <v>0</v>
      </c>
      <c r="M993" s="23">
        <f t="shared" si="559"/>
        <v>0</v>
      </c>
      <c r="N993" s="23">
        <f t="shared" si="559"/>
        <v>0</v>
      </c>
      <c r="O993" s="23">
        <f t="shared" si="559"/>
        <v>0</v>
      </c>
      <c r="P993" s="24">
        <f t="shared" si="559"/>
        <v>0</v>
      </c>
      <c r="Q993" s="24">
        <f t="shared" si="559"/>
        <v>0</v>
      </c>
    </row>
    <row r="994" spans="1:17" ht="27.2" hidden="1" x14ac:dyDescent="0.25">
      <c r="A994" s="36" t="s">
        <v>81</v>
      </c>
      <c r="B994" s="26">
        <v>700</v>
      </c>
      <c r="C994" s="27" t="s">
        <v>102</v>
      </c>
      <c r="D994" s="27" t="s">
        <v>141</v>
      </c>
      <c r="E994" s="50" t="s">
        <v>663</v>
      </c>
      <c r="F994" s="42">
        <v>600</v>
      </c>
      <c r="G994" s="27"/>
      <c r="H994" s="27"/>
      <c r="I994" s="31">
        <f t="shared" si="559"/>
        <v>0</v>
      </c>
      <c r="J994" s="31">
        <f t="shared" si="559"/>
        <v>0</v>
      </c>
      <c r="K994" s="31">
        <f t="shared" si="559"/>
        <v>0</v>
      </c>
      <c r="L994" s="31">
        <f t="shared" si="559"/>
        <v>0</v>
      </c>
      <c r="M994" s="31">
        <f t="shared" si="559"/>
        <v>0</v>
      </c>
      <c r="N994" s="31">
        <f t="shared" si="559"/>
        <v>0</v>
      </c>
      <c r="O994" s="31">
        <f t="shared" si="559"/>
        <v>0</v>
      </c>
      <c r="P994" s="32">
        <f t="shared" si="559"/>
        <v>0</v>
      </c>
      <c r="Q994" s="32">
        <f t="shared" si="559"/>
        <v>0</v>
      </c>
    </row>
    <row r="995" spans="1:17" ht="13.6" hidden="1" x14ac:dyDescent="0.25">
      <c r="A995" s="80" t="s">
        <v>82</v>
      </c>
      <c r="B995" s="26">
        <v>700</v>
      </c>
      <c r="C995" s="27" t="s">
        <v>102</v>
      </c>
      <c r="D995" s="27" t="s">
        <v>141</v>
      </c>
      <c r="E995" s="50" t="s">
        <v>663</v>
      </c>
      <c r="F995" s="42">
        <v>610</v>
      </c>
      <c r="G995" s="27"/>
      <c r="H995" s="27"/>
      <c r="I995" s="31">
        <f>+J995+K995</f>
        <v>0</v>
      </c>
      <c r="J995" s="31"/>
      <c r="K995" s="31"/>
      <c r="L995" s="31">
        <f>+M995+N995</f>
        <v>0</v>
      </c>
      <c r="M995" s="31"/>
      <c r="N995" s="31"/>
      <c r="O995" s="31">
        <f>+P995+Q995</f>
        <v>0</v>
      </c>
      <c r="P995" s="32"/>
      <c r="Q995" s="32"/>
    </row>
    <row r="996" spans="1:17" ht="51.65" hidden="1" x14ac:dyDescent="0.2">
      <c r="A996" s="18" t="s">
        <v>664</v>
      </c>
      <c r="B996" s="4">
        <v>700</v>
      </c>
      <c r="C996" s="19" t="s">
        <v>102</v>
      </c>
      <c r="D996" s="19" t="s">
        <v>141</v>
      </c>
      <c r="E996" s="50" t="s">
        <v>665</v>
      </c>
      <c r="F996" s="35"/>
      <c r="G996" s="19"/>
      <c r="H996" s="19"/>
      <c r="I996" s="23">
        <f t="shared" ref="I996:Q997" si="560">+I997</f>
        <v>0</v>
      </c>
      <c r="J996" s="23">
        <f t="shared" si="560"/>
        <v>0</v>
      </c>
      <c r="K996" s="23">
        <f t="shared" si="560"/>
        <v>0</v>
      </c>
      <c r="L996" s="23">
        <f t="shared" si="560"/>
        <v>0</v>
      </c>
      <c r="M996" s="23">
        <f t="shared" si="560"/>
        <v>0</v>
      </c>
      <c r="N996" s="23">
        <f t="shared" si="560"/>
        <v>0</v>
      </c>
      <c r="O996" s="23">
        <f t="shared" si="560"/>
        <v>0</v>
      </c>
      <c r="P996" s="24">
        <f t="shared" si="560"/>
        <v>0</v>
      </c>
      <c r="Q996" s="24">
        <f t="shared" si="560"/>
        <v>0</v>
      </c>
    </row>
    <row r="997" spans="1:17" ht="13.6" hidden="1" x14ac:dyDescent="0.25">
      <c r="A997" s="25" t="s">
        <v>25</v>
      </c>
      <c r="B997" s="26">
        <v>700</v>
      </c>
      <c r="C997" s="27" t="s">
        <v>102</v>
      </c>
      <c r="D997" s="27" t="s">
        <v>141</v>
      </c>
      <c r="E997" s="53" t="s">
        <v>665</v>
      </c>
      <c r="F997" s="37" t="s">
        <v>26</v>
      </c>
      <c r="G997" s="27"/>
      <c r="H997" s="27"/>
      <c r="I997" s="31">
        <f t="shared" si="560"/>
        <v>0</v>
      </c>
      <c r="J997" s="31">
        <f t="shared" si="560"/>
        <v>0</v>
      </c>
      <c r="K997" s="31">
        <f t="shared" si="560"/>
        <v>0</v>
      </c>
      <c r="L997" s="31">
        <f t="shared" si="560"/>
        <v>0</v>
      </c>
      <c r="M997" s="31">
        <f t="shared" si="560"/>
        <v>0</v>
      </c>
      <c r="N997" s="31">
        <f t="shared" si="560"/>
        <v>0</v>
      </c>
      <c r="O997" s="31">
        <f t="shared" si="560"/>
        <v>0</v>
      </c>
      <c r="P997" s="32">
        <f t="shared" si="560"/>
        <v>0</v>
      </c>
      <c r="Q997" s="32">
        <f t="shared" si="560"/>
        <v>0</v>
      </c>
    </row>
    <row r="998" spans="1:17" ht="13.6" hidden="1" x14ac:dyDescent="0.25">
      <c r="A998" s="25" t="s">
        <v>45</v>
      </c>
      <c r="B998" s="26">
        <v>700</v>
      </c>
      <c r="C998" s="27" t="s">
        <v>102</v>
      </c>
      <c r="D998" s="27" t="s">
        <v>141</v>
      </c>
      <c r="E998" s="53" t="s">
        <v>665</v>
      </c>
      <c r="F998" s="37" t="s">
        <v>28</v>
      </c>
      <c r="G998" s="27"/>
      <c r="H998" s="27"/>
      <c r="I998" s="31">
        <f>+J998+K998</f>
        <v>0</v>
      </c>
      <c r="J998" s="31"/>
      <c r="K998" s="31"/>
      <c r="L998" s="31">
        <f>+M998+N998</f>
        <v>0</v>
      </c>
      <c r="M998" s="31"/>
      <c r="N998" s="31"/>
      <c r="O998" s="31">
        <f>+P998+Q998</f>
        <v>0</v>
      </c>
      <c r="P998" s="29"/>
      <c r="Q998" s="29"/>
    </row>
    <row r="999" spans="1:17" ht="51.65" hidden="1" x14ac:dyDescent="0.2">
      <c r="A999" s="18" t="s">
        <v>666</v>
      </c>
      <c r="B999" s="4">
        <v>700</v>
      </c>
      <c r="C999" s="19" t="s">
        <v>102</v>
      </c>
      <c r="D999" s="19" t="s">
        <v>141</v>
      </c>
      <c r="E999" s="50" t="s">
        <v>667</v>
      </c>
      <c r="F999" s="35"/>
      <c r="G999" s="19"/>
      <c r="H999" s="19"/>
      <c r="I999" s="23">
        <f t="shared" ref="I999:Q1000" si="561">+I1000</f>
        <v>0</v>
      </c>
      <c r="J999" s="23">
        <f t="shared" si="561"/>
        <v>0</v>
      </c>
      <c r="K999" s="23">
        <f t="shared" si="561"/>
        <v>0</v>
      </c>
      <c r="L999" s="23">
        <f t="shared" si="561"/>
        <v>0</v>
      </c>
      <c r="M999" s="23">
        <f t="shared" si="561"/>
        <v>0</v>
      </c>
      <c r="N999" s="23">
        <f t="shared" si="561"/>
        <v>0</v>
      </c>
      <c r="O999" s="23">
        <f t="shared" si="561"/>
        <v>0</v>
      </c>
      <c r="P999" s="24">
        <f t="shared" si="561"/>
        <v>0</v>
      </c>
      <c r="Q999" s="24">
        <f t="shared" si="561"/>
        <v>0</v>
      </c>
    </row>
    <row r="1000" spans="1:17" ht="13.6" hidden="1" x14ac:dyDescent="0.25">
      <c r="A1000" s="25" t="s">
        <v>25</v>
      </c>
      <c r="B1000" s="26">
        <v>700</v>
      </c>
      <c r="C1000" s="27" t="s">
        <v>102</v>
      </c>
      <c r="D1000" s="27" t="s">
        <v>141</v>
      </c>
      <c r="E1000" s="53" t="s">
        <v>667</v>
      </c>
      <c r="F1000" s="37" t="s">
        <v>26</v>
      </c>
      <c r="G1000" s="27"/>
      <c r="H1000" s="27"/>
      <c r="I1000" s="31">
        <f t="shared" si="561"/>
        <v>0</v>
      </c>
      <c r="J1000" s="31">
        <f t="shared" si="561"/>
        <v>0</v>
      </c>
      <c r="K1000" s="31">
        <f t="shared" si="561"/>
        <v>0</v>
      </c>
      <c r="L1000" s="31">
        <f t="shared" si="561"/>
        <v>0</v>
      </c>
      <c r="M1000" s="31">
        <f t="shared" si="561"/>
        <v>0</v>
      </c>
      <c r="N1000" s="31">
        <f t="shared" si="561"/>
        <v>0</v>
      </c>
      <c r="O1000" s="31">
        <f t="shared" si="561"/>
        <v>0</v>
      </c>
      <c r="P1000" s="32">
        <f t="shared" si="561"/>
        <v>0</v>
      </c>
      <c r="Q1000" s="32">
        <f t="shared" si="561"/>
        <v>0</v>
      </c>
    </row>
    <row r="1001" spans="1:17" ht="13.6" hidden="1" x14ac:dyDescent="0.25">
      <c r="A1001" s="25" t="s">
        <v>45</v>
      </c>
      <c r="B1001" s="26">
        <v>700</v>
      </c>
      <c r="C1001" s="27" t="s">
        <v>102</v>
      </c>
      <c r="D1001" s="27" t="s">
        <v>141</v>
      </c>
      <c r="E1001" s="53" t="s">
        <v>667</v>
      </c>
      <c r="F1001" s="37" t="s">
        <v>28</v>
      </c>
      <c r="G1001" s="27"/>
      <c r="H1001" s="27"/>
      <c r="I1001" s="31">
        <f>+J1001+K1001</f>
        <v>0</v>
      </c>
      <c r="J1001" s="31"/>
      <c r="K1001" s="31"/>
      <c r="L1001" s="31">
        <f>+M1001+N1001</f>
        <v>0</v>
      </c>
      <c r="M1001" s="31"/>
      <c r="N1001" s="31"/>
      <c r="O1001" s="31">
        <f>+P1001+Q1001</f>
        <v>0</v>
      </c>
      <c r="P1001" s="29"/>
      <c r="Q1001" s="29"/>
    </row>
    <row r="1002" spans="1:17" ht="64.55" hidden="1" x14ac:dyDescent="0.2">
      <c r="A1002" s="18" t="s">
        <v>668</v>
      </c>
      <c r="B1002" s="4">
        <v>700</v>
      </c>
      <c r="C1002" s="19" t="s">
        <v>102</v>
      </c>
      <c r="D1002" s="19" t="s">
        <v>141</v>
      </c>
      <c r="E1002" s="50" t="s">
        <v>669</v>
      </c>
      <c r="F1002" s="35"/>
      <c r="G1002" s="19"/>
      <c r="H1002" s="19"/>
      <c r="I1002" s="23">
        <f t="shared" ref="I1002:Q1003" si="562">+I1003</f>
        <v>0</v>
      </c>
      <c r="J1002" s="23">
        <f t="shared" si="562"/>
        <v>0</v>
      </c>
      <c r="K1002" s="23">
        <f t="shared" si="562"/>
        <v>0</v>
      </c>
      <c r="L1002" s="23">
        <f t="shared" si="562"/>
        <v>0</v>
      </c>
      <c r="M1002" s="23">
        <f t="shared" si="562"/>
        <v>0</v>
      </c>
      <c r="N1002" s="23">
        <f t="shared" si="562"/>
        <v>0</v>
      </c>
      <c r="O1002" s="23">
        <f t="shared" si="562"/>
        <v>0</v>
      </c>
      <c r="P1002" s="24">
        <f t="shared" si="562"/>
        <v>0</v>
      </c>
      <c r="Q1002" s="24">
        <f t="shared" si="562"/>
        <v>0</v>
      </c>
    </row>
    <row r="1003" spans="1:17" ht="13.6" hidden="1" x14ac:dyDescent="0.25">
      <c r="A1003" s="25" t="s">
        <v>25</v>
      </c>
      <c r="B1003" s="26">
        <v>700</v>
      </c>
      <c r="C1003" s="27" t="s">
        <v>102</v>
      </c>
      <c r="D1003" s="27" t="s">
        <v>141</v>
      </c>
      <c r="E1003" s="53" t="s">
        <v>669</v>
      </c>
      <c r="F1003" s="37" t="s">
        <v>26</v>
      </c>
      <c r="G1003" s="27"/>
      <c r="H1003" s="27"/>
      <c r="I1003" s="31">
        <f t="shared" si="562"/>
        <v>0</v>
      </c>
      <c r="J1003" s="31">
        <f t="shared" si="562"/>
        <v>0</v>
      </c>
      <c r="K1003" s="31">
        <f t="shared" si="562"/>
        <v>0</v>
      </c>
      <c r="L1003" s="31">
        <f t="shared" si="562"/>
        <v>0</v>
      </c>
      <c r="M1003" s="31">
        <f t="shared" si="562"/>
        <v>0</v>
      </c>
      <c r="N1003" s="31">
        <f t="shared" si="562"/>
        <v>0</v>
      </c>
      <c r="O1003" s="31">
        <f t="shared" si="562"/>
        <v>0</v>
      </c>
      <c r="P1003" s="32">
        <f t="shared" si="562"/>
        <v>0</v>
      </c>
      <c r="Q1003" s="32">
        <f t="shared" si="562"/>
        <v>0</v>
      </c>
    </row>
    <row r="1004" spans="1:17" ht="13.6" hidden="1" x14ac:dyDescent="0.25">
      <c r="A1004" s="25" t="s">
        <v>45</v>
      </c>
      <c r="B1004" s="26">
        <v>700</v>
      </c>
      <c r="C1004" s="27" t="s">
        <v>102</v>
      </c>
      <c r="D1004" s="27" t="s">
        <v>141</v>
      </c>
      <c r="E1004" s="53" t="s">
        <v>669</v>
      </c>
      <c r="F1004" s="37" t="s">
        <v>28</v>
      </c>
      <c r="G1004" s="27"/>
      <c r="H1004" s="27"/>
      <c r="I1004" s="31">
        <f>+J1004+K1004</f>
        <v>0</v>
      </c>
      <c r="J1004" s="31"/>
      <c r="K1004" s="31"/>
      <c r="L1004" s="31">
        <f>+M1004+N1004</f>
        <v>0</v>
      </c>
      <c r="M1004" s="31"/>
      <c r="N1004" s="31"/>
      <c r="O1004" s="31">
        <f>+P1004+Q1004</f>
        <v>0</v>
      </c>
      <c r="P1004" s="29"/>
      <c r="Q1004" s="29"/>
    </row>
    <row r="1005" spans="1:17" ht="51.65" hidden="1" x14ac:dyDescent="0.2">
      <c r="A1005" s="18" t="s">
        <v>670</v>
      </c>
      <c r="B1005" s="4">
        <v>700</v>
      </c>
      <c r="C1005" s="19" t="s">
        <v>102</v>
      </c>
      <c r="D1005" s="19" t="s">
        <v>141</v>
      </c>
      <c r="E1005" s="50" t="s">
        <v>671</v>
      </c>
      <c r="F1005" s="35"/>
      <c r="G1005" s="19"/>
      <c r="H1005" s="19"/>
      <c r="I1005" s="23">
        <f t="shared" ref="I1005:Q1006" si="563">+I1006</f>
        <v>0</v>
      </c>
      <c r="J1005" s="23">
        <f t="shared" si="563"/>
        <v>0</v>
      </c>
      <c r="K1005" s="23">
        <f t="shared" si="563"/>
        <v>0</v>
      </c>
      <c r="L1005" s="23">
        <f t="shared" si="563"/>
        <v>0</v>
      </c>
      <c r="M1005" s="23">
        <f t="shared" si="563"/>
        <v>0</v>
      </c>
      <c r="N1005" s="23">
        <f t="shared" si="563"/>
        <v>0</v>
      </c>
      <c r="O1005" s="23">
        <f t="shared" si="563"/>
        <v>0</v>
      </c>
      <c r="P1005" s="24">
        <f t="shared" si="563"/>
        <v>0</v>
      </c>
      <c r="Q1005" s="24">
        <f t="shared" si="563"/>
        <v>0</v>
      </c>
    </row>
    <row r="1006" spans="1:17" ht="13.6" hidden="1" x14ac:dyDescent="0.25">
      <c r="A1006" s="25" t="s">
        <v>25</v>
      </c>
      <c r="B1006" s="26">
        <v>700</v>
      </c>
      <c r="C1006" s="27" t="s">
        <v>102</v>
      </c>
      <c r="D1006" s="27" t="s">
        <v>141</v>
      </c>
      <c r="E1006" s="53" t="s">
        <v>671</v>
      </c>
      <c r="F1006" s="37" t="s">
        <v>26</v>
      </c>
      <c r="G1006" s="27"/>
      <c r="H1006" s="27"/>
      <c r="I1006" s="31">
        <f t="shared" si="563"/>
        <v>0</v>
      </c>
      <c r="J1006" s="31">
        <f t="shared" si="563"/>
        <v>0</v>
      </c>
      <c r="K1006" s="31">
        <f t="shared" si="563"/>
        <v>0</v>
      </c>
      <c r="L1006" s="31">
        <f t="shared" si="563"/>
        <v>0</v>
      </c>
      <c r="M1006" s="31">
        <f t="shared" si="563"/>
        <v>0</v>
      </c>
      <c r="N1006" s="31">
        <f t="shared" si="563"/>
        <v>0</v>
      </c>
      <c r="O1006" s="31">
        <f t="shared" si="563"/>
        <v>0</v>
      </c>
      <c r="P1006" s="32">
        <f t="shared" si="563"/>
        <v>0</v>
      </c>
      <c r="Q1006" s="32">
        <f t="shared" si="563"/>
        <v>0</v>
      </c>
    </row>
    <row r="1007" spans="1:17" ht="13.6" hidden="1" x14ac:dyDescent="0.25">
      <c r="A1007" s="25" t="s">
        <v>45</v>
      </c>
      <c r="B1007" s="26">
        <v>700</v>
      </c>
      <c r="C1007" s="27" t="s">
        <v>102</v>
      </c>
      <c r="D1007" s="27" t="s">
        <v>141</v>
      </c>
      <c r="E1007" s="53" t="s">
        <v>671</v>
      </c>
      <c r="F1007" s="37" t="s">
        <v>28</v>
      </c>
      <c r="G1007" s="27"/>
      <c r="H1007" s="27"/>
      <c r="I1007" s="31">
        <f>+J1007+K1007</f>
        <v>0</v>
      </c>
      <c r="J1007" s="31"/>
      <c r="K1007" s="31"/>
      <c r="L1007" s="31">
        <f>+M1007+N1007</f>
        <v>0</v>
      </c>
      <c r="M1007" s="31"/>
      <c r="N1007" s="31"/>
      <c r="O1007" s="31">
        <f>+P1007+Q1007</f>
        <v>0</v>
      </c>
      <c r="P1007" s="29"/>
      <c r="Q1007" s="29"/>
    </row>
    <row r="1008" spans="1:17" ht="64.55" hidden="1" x14ac:dyDescent="0.2">
      <c r="A1008" s="18" t="s">
        <v>672</v>
      </c>
      <c r="B1008" s="4">
        <v>700</v>
      </c>
      <c r="C1008" s="19" t="s">
        <v>102</v>
      </c>
      <c r="D1008" s="19" t="s">
        <v>141</v>
      </c>
      <c r="E1008" s="50" t="s">
        <v>669</v>
      </c>
      <c r="F1008" s="35"/>
      <c r="G1008" s="19"/>
      <c r="H1008" s="19"/>
      <c r="I1008" s="23">
        <f t="shared" ref="I1008:Q1009" si="564">+I1009</f>
        <v>0</v>
      </c>
      <c r="J1008" s="23">
        <f t="shared" si="564"/>
        <v>0</v>
      </c>
      <c r="K1008" s="23">
        <f t="shared" si="564"/>
        <v>0</v>
      </c>
      <c r="L1008" s="23">
        <f t="shared" si="564"/>
        <v>0</v>
      </c>
      <c r="M1008" s="23">
        <f t="shared" si="564"/>
        <v>0</v>
      </c>
      <c r="N1008" s="23">
        <f t="shared" si="564"/>
        <v>0</v>
      </c>
      <c r="O1008" s="23">
        <f t="shared" si="564"/>
        <v>0</v>
      </c>
      <c r="P1008" s="24">
        <f t="shared" si="564"/>
        <v>0</v>
      </c>
      <c r="Q1008" s="24">
        <f t="shared" si="564"/>
        <v>0</v>
      </c>
    </row>
    <row r="1009" spans="1:17" ht="13.6" hidden="1" x14ac:dyDescent="0.25">
      <c r="A1009" s="25" t="s">
        <v>25</v>
      </c>
      <c r="B1009" s="26">
        <v>700</v>
      </c>
      <c r="C1009" s="27" t="s">
        <v>102</v>
      </c>
      <c r="D1009" s="27" t="s">
        <v>141</v>
      </c>
      <c r="E1009" s="53" t="s">
        <v>669</v>
      </c>
      <c r="F1009" s="37" t="s">
        <v>26</v>
      </c>
      <c r="G1009" s="27"/>
      <c r="H1009" s="27"/>
      <c r="I1009" s="31">
        <f t="shared" si="564"/>
        <v>0</v>
      </c>
      <c r="J1009" s="31">
        <f t="shared" si="564"/>
        <v>0</v>
      </c>
      <c r="K1009" s="31">
        <f t="shared" si="564"/>
        <v>0</v>
      </c>
      <c r="L1009" s="31">
        <f t="shared" si="564"/>
        <v>0</v>
      </c>
      <c r="M1009" s="31">
        <f t="shared" si="564"/>
        <v>0</v>
      </c>
      <c r="N1009" s="31">
        <f t="shared" si="564"/>
        <v>0</v>
      </c>
      <c r="O1009" s="31">
        <f t="shared" si="564"/>
        <v>0</v>
      </c>
      <c r="P1009" s="32">
        <f t="shared" si="564"/>
        <v>0</v>
      </c>
      <c r="Q1009" s="32">
        <f t="shared" si="564"/>
        <v>0</v>
      </c>
    </row>
    <row r="1010" spans="1:17" ht="13.6" hidden="1" x14ac:dyDescent="0.25">
      <c r="A1010" s="25" t="s">
        <v>45</v>
      </c>
      <c r="B1010" s="26">
        <v>700</v>
      </c>
      <c r="C1010" s="27" t="s">
        <v>102</v>
      </c>
      <c r="D1010" s="27" t="s">
        <v>141</v>
      </c>
      <c r="E1010" s="53" t="s">
        <v>669</v>
      </c>
      <c r="F1010" s="37" t="s">
        <v>28</v>
      </c>
      <c r="G1010" s="27"/>
      <c r="H1010" s="27"/>
      <c r="I1010" s="31">
        <f>+J1010+K1010</f>
        <v>0</v>
      </c>
      <c r="J1010" s="31"/>
      <c r="K1010" s="31"/>
      <c r="L1010" s="31">
        <f>+M1010+N1010</f>
        <v>0</v>
      </c>
      <c r="M1010" s="31">
        <f>913.1-913.1</f>
        <v>0</v>
      </c>
      <c r="N1010" s="31"/>
      <c r="O1010" s="31">
        <f>+P1010+Q1010</f>
        <v>0</v>
      </c>
      <c r="P1010" s="29">
        <f>913.1-913.1</f>
        <v>0</v>
      </c>
      <c r="Q1010" s="29"/>
    </row>
    <row r="1011" spans="1:17" ht="13.6" x14ac:dyDescent="0.25">
      <c r="A1011" s="118" t="s">
        <v>135</v>
      </c>
      <c r="B1011" s="26">
        <v>700</v>
      </c>
      <c r="C1011" s="27" t="s">
        <v>140</v>
      </c>
      <c r="D1011" s="27" t="s">
        <v>141</v>
      </c>
      <c r="E1011" s="29" t="s">
        <v>659</v>
      </c>
      <c r="F1011" s="42">
        <v>300</v>
      </c>
      <c r="G1011" s="27"/>
      <c r="H1011" s="27"/>
      <c r="I1011" s="31">
        <f t="shared" ref="I1011:Q1011" si="565">+I1012</f>
        <v>4531.1000000000004</v>
      </c>
      <c r="J1011" s="31">
        <f t="shared" si="565"/>
        <v>0</v>
      </c>
      <c r="K1011" s="31">
        <f t="shared" si="565"/>
        <v>4531.1000000000004</v>
      </c>
      <c r="L1011" s="31">
        <f t="shared" si="565"/>
        <v>4735</v>
      </c>
      <c r="M1011" s="31">
        <f t="shared" si="565"/>
        <v>0</v>
      </c>
      <c r="N1011" s="31">
        <f t="shared" si="565"/>
        <v>4735</v>
      </c>
      <c r="O1011" s="31">
        <f t="shared" si="565"/>
        <v>4938.5</v>
      </c>
      <c r="P1011" s="32">
        <f t="shared" si="565"/>
        <v>0</v>
      </c>
      <c r="Q1011" s="32">
        <f t="shared" si="565"/>
        <v>4938.5</v>
      </c>
    </row>
    <row r="1012" spans="1:17" ht="13.6" x14ac:dyDescent="0.25">
      <c r="A1012" s="166" t="s">
        <v>151</v>
      </c>
      <c r="B1012" s="26">
        <v>700</v>
      </c>
      <c r="C1012" s="27" t="s">
        <v>140</v>
      </c>
      <c r="D1012" s="27" t="s">
        <v>141</v>
      </c>
      <c r="E1012" s="29" t="s">
        <v>659</v>
      </c>
      <c r="F1012" s="42">
        <v>320</v>
      </c>
      <c r="G1012" s="27" t="s">
        <v>140</v>
      </c>
      <c r="H1012" s="27" t="s">
        <v>141</v>
      </c>
      <c r="I1012" s="31">
        <f>+J1012+K1012</f>
        <v>4531.1000000000004</v>
      </c>
      <c r="J1012" s="31"/>
      <c r="K1012" s="31">
        <v>4531.1000000000004</v>
      </c>
      <c r="L1012" s="31">
        <f>+M1012+N1012</f>
        <v>4735</v>
      </c>
      <c r="M1012" s="31"/>
      <c r="N1012" s="31">
        <v>4735</v>
      </c>
      <c r="O1012" s="31">
        <f>+P1012+Q1012</f>
        <v>4938.5</v>
      </c>
      <c r="P1012" s="32"/>
      <c r="Q1012" s="32">
        <v>4938.5</v>
      </c>
    </row>
    <row r="1013" spans="1:17" ht="38.75" x14ac:dyDescent="0.2">
      <c r="A1013" s="167" t="s">
        <v>673</v>
      </c>
      <c r="B1013" s="61">
        <v>700</v>
      </c>
      <c r="C1013" s="46" t="s">
        <v>140</v>
      </c>
      <c r="D1013" s="46" t="s">
        <v>181</v>
      </c>
      <c r="E1013" s="75" t="s">
        <v>674</v>
      </c>
      <c r="F1013" s="109"/>
      <c r="G1013" s="46"/>
      <c r="H1013" s="46"/>
      <c r="I1013" s="17">
        <f t="shared" ref="I1013:Q1013" si="566">+I1014</f>
        <v>10190</v>
      </c>
      <c r="J1013" s="17">
        <f t="shared" si="566"/>
        <v>10190</v>
      </c>
      <c r="K1013" s="17">
        <f t="shared" si="566"/>
        <v>0</v>
      </c>
      <c r="L1013" s="17">
        <f t="shared" si="566"/>
        <v>9790</v>
      </c>
      <c r="M1013" s="17">
        <f t="shared" si="566"/>
        <v>9790</v>
      </c>
      <c r="N1013" s="17">
        <f t="shared" si="566"/>
        <v>0</v>
      </c>
      <c r="O1013" s="17">
        <f t="shared" si="566"/>
        <v>9790</v>
      </c>
      <c r="P1013" s="75">
        <f t="shared" si="566"/>
        <v>9790</v>
      </c>
      <c r="Q1013" s="75">
        <f t="shared" si="566"/>
        <v>0</v>
      </c>
    </row>
    <row r="1014" spans="1:17" ht="27.2" x14ac:dyDescent="0.25">
      <c r="A1014" s="80" t="s">
        <v>81</v>
      </c>
      <c r="B1014" s="26">
        <v>700</v>
      </c>
      <c r="C1014" s="27" t="s">
        <v>140</v>
      </c>
      <c r="D1014" s="27" t="s">
        <v>181</v>
      </c>
      <c r="E1014" s="29" t="s">
        <v>674</v>
      </c>
      <c r="F1014" s="37" t="s">
        <v>675</v>
      </c>
      <c r="G1014" s="27"/>
      <c r="H1014" s="27"/>
      <c r="I1014" s="31">
        <f>+I1019</f>
        <v>10190</v>
      </c>
      <c r="J1014" s="31">
        <f t="shared" ref="J1014:Q1014" si="567">+J1019</f>
        <v>10190</v>
      </c>
      <c r="K1014" s="31">
        <f t="shared" si="567"/>
        <v>0</v>
      </c>
      <c r="L1014" s="31">
        <f t="shared" si="567"/>
        <v>9790</v>
      </c>
      <c r="M1014" s="31">
        <f t="shared" si="567"/>
        <v>9790</v>
      </c>
      <c r="N1014" s="31">
        <f t="shared" si="567"/>
        <v>0</v>
      </c>
      <c r="O1014" s="31">
        <f t="shared" si="567"/>
        <v>9790</v>
      </c>
      <c r="P1014" s="31">
        <f t="shared" si="567"/>
        <v>9790</v>
      </c>
      <c r="Q1014" s="31">
        <f t="shared" si="567"/>
        <v>0</v>
      </c>
    </row>
    <row r="1015" spans="1:17" ht="13.6" hidden="1" x14ac:dyDescent="0.25">
      <c r="A1015" s="18" t="s">
        <v>581</v>
      </c>
      <c r="B1015" s="4">
        <v>700</v>
      </c>
      <c r="C1015" s="19" t="s">
        <v>102</v>
      </c>
      <c r="D1015" s="19" t="s">
        <v>141</v>
      </c>
      <c r="E1015" s="50" t="s">
        <v>676</v>
      </c>
      <c r="F1015" s="37"/>
      <c r="G1015" s="19" t="s">
        <v>102</v>
      </c>
      <c r="H1015" s="19" t="s">
        <v>141</v>
      </c>
      <c r="I1015" s="23">
        <f t="shared" ref="I1015:Q1017" si="568">+I1016</f>
        <v>0</v>
      </c>
      <c r="J1015" s="23">
        <f t="shared" si="568"/>
        <v>0</v>
      </c>
      <c r="K1015" s="23">
        <f t="shared" si="568"/>
        <v>0</v>
      </c>
      <c r="L1015" s="23">
        <f t="shared" si="568"/>
        <v>0</v>
      </c>
      <c r="M1015" s="23">
        <f t="shared" si="568"/>
        <v>0</v>
      </c>
      <c r="N1015" s="23">
        <f t="shared" si="568"/>
        <v>0</v>
      </c>
      <c r="O1015" s="23">
        <f t="shared" si="568"/>
        <v>0</v>
      </c>
      <c r="P1015" s="24">
        <f t="shared" si="568"/>
        <v>0</v>
      </c>
      <c r="Q1015" s="24">
        <f t="shared" si="568"/>
        <v>0</v>
      </c>
    </row>
    <row r="1016" spans="1:17" hidden="1" x14ac:dyDescent="0.2">
      <c r="A1016" s="18" t="s">
        <v>677</v>
      </c>
      <c r="B1016" s="4">
        <v>700</v>
      </c>
      <c r="C1016" s="19" t="s">
        <v>102</v>
      </c>
      <c r="D1016" s="19" t="s">
        <v>141</v>
      </c>
      <c r="E1016" s="50" t="s">
        <v>678</v>
      </c>
      <c r="F1016" s="35"/>
      <c r="G1016" s="19" t="s">
        <v>102</v>
      </c>
      <c r="H1016" s="19" t="s">
        <v>141</v>
      </c>
      <c r="I1016" s="23">
        <f t="shared" si="568"/>
        <v>0</v>
      </c>
      <c r="J1016" s="23">
        <f t="shared" si="568"/>
        <v>0</v>
      </c>
      <c r="K1016" s="23">
        <f t="shared" si="568"/>
        <v>0</v>
      </c>
      <c r="L1016" s="23">
        <f t="shared" si="568"/>
        <v>0</v>
      </c>
      <c r="M1016" s="23">
        <f t="shared" si="568"/>
        <v>0</v>
      </c>
      <c r="N1016" s="23">
        <f t="shared" si="568"/>
        <v>0</v>
      </c>
      <c r="O1016" s="23">
        <f t="shared" si="568"/>
        <v>0</v>
      </c>
      <c r="P1016" s="24">
        <f t="shared" si="568"/>
        <v>0</v>
      </c>
      <c r="Q1016" s="24">
        <f t="shared" si="568"/>
        <v>0</v>
      </c>
    </row>
    <row r="1017" spans="1:17" ht="27.2" hidden="1" x14ac:dyDescent="0.25">
      <c r="A1017" s="36" t="s">
        <v>81</v>
      </c>
      <c r="B1017" s="26">
        <v>700</v>
      </c>
      <c r="C1017" s="27" t="s">
        <v>102</v>
      </c>
      <c r="D1017" s="27" t="s">
        <v>141</v>
      </c>
      <c r="E1017" s="53" t="s">
        <v>678</v>
      </c>
      <c r="F1017" s="37" t="s">
        <v>675</v>
      </c>
      <c r="G1017" s="27" t="s">
        <v>102</v>
      </c>
      <c r="H1017" s="27" t="s">
        <v>141</v>
      </c>
      <c r="I1017" s="31">
        <f t="shared" si="568"/>
        <v>0</v>
      </c>
      <c r="J1017" s="31">
        <f t="shared" si="568"/>
        <v>0</v>
      </c>
      <c r="K1017" s="31">
        <f t="shared" si="568"/>
        <v>0</v>
      </c>
      <c r="L1017" s="31">
        <f t="shared" si="568"/>
        <v>0</v>
      </c>
      <c r="M1017" s="31">
        <f t="shared" si="568"/>
        <v>0</v>
      </c>
      <c r="N1017" s="31">
        <f t="shared" si="568"/>
        <v>0</v>
      </c>
      <c r="O1017" s="31">
        <f t="shared" si="568"/>
        <v>0</v>
      </c>
      <c r="P1017" s="32">
        <f t="shared" si="568"/>
        <v>0</v>
      </c>
      <c r="Q1017" s="32">
        <f t="shared" si="568"/>
        <v>0</v>
      </c>
    </row>
    <row r="1018" spans="1:17" ht="13.6" hidden="1" x14ac:dyDescent="0.25">
      <c r="A1018" s="80" t="s">
        <v>82</v>
      </c>
      <c r="B1018" s="26">
        <v>700</v>
      </c>
      <c r="C1018" s="27" t="s">
        <v>102</v>
      </c>
      <c r="D1018" s="27" t="s">
        <v>141</v>
      </c>
      <c r="E1018" s="53" t="s">
        <v>678</v>
      </c>
      <c r="F1018" s="37" t="s">
        <v>679</v>
      </c>
      <c r="G1018" s="27" t="s">
        <v>102</v>
      </c>
      <c r="H1018" s="27" t="s">
        <v>141</v>
      </c>
      <c r="I1018" s="31">
        <f t="shared" ref="I1018:I1019" si="569">+J1018+K1018</f>
        <v>0</v>
      </c>
      <c r="J1018" s="31"/>
      <c r="K1018" s="31"/>
      <c r="L1018" s="31">
        <f t="shared" ref="L1018:L1019" si="570">+M1018+N1018</f>
        <v>0</v>
      </c>
      <c r="M1018" s="31"/>
      <c r="N1018" s="31"/>
      <c r="O1018" s="31">
        <f t="shared" ref="O1018:O1019" si="571">+P1018+Q1018</f>
        <v>0</v>
      </c>
      <c r="P1018" s="29"/>
      <c r="Q1018" s="29"/>
    </row>
    <row r="1019" spans="1:17" ht="13.6" x14ac:dyDescent="0.25">
      <c r="A1019" s="25" t="s">
        <v>82</v>
      </c>
      <c r="B1019" s="26">
        <v>700</v>
      </c>
      <c r="C1019" s="27" t="s">
        <v>140</v>
      </c>
      <c r="D1019" s="27" t="s">
        <v>181</v>
      </c>
      <c r="E1019" s="29" t="s">
        <v>674</v>
      </c>
      <c r="F1019" s="37" t="s">
        <v>679</v>
      </c>
      <c r="G1019" s="27" t="s">
        <v>140</v>
      </c>
      <c r="H1019" s="27" t="s">
        <v>181</v>
      </c>
      <c r="I1019" s="31">
        <f t="shared" si="569"/>
        <v>10190</v>
      </c>
      <c r="J1019" s="31">
        <f>700+8830+260+350+50</f>
        <v>10190</v>
      </c>
      <c r="K1019" s="31"/>
      <c r="L1019" s="31">
        <f t="shared" si="570"/>
        <v>9790</v>
      </c>
      <c r="M1019" s="31">
        <v>9790</v>
      </c>
      <c r="N1019" s="31"/>
      <c r="O1019" s="31">
        <f t="shared" si="571"/>
        <v>9790</v>
      </c>
      <c r="P1019" s="29">
        <v>9790</v>
      </c>
      <c r="Q1019" s="29"/>
    </row>
    <row r="1020" spans="1:17" ht="25.85" x14ac:dyDescent="0.2">
      <c r="A1020" s="83" t="s">
        <v>680</v>
      </c>
      <c r="B1020" s="61">
        <v>700</v>
      </c>
      <c r="C1020" s="46" t="s">
        <v>102</v>
      </c>
      <c r="D1020" s="46" t="s">
        <v>63</v>
      </c>
      <c r="E1020" s="45" t="s">
        <v>488</v>
      </c>
      <c r="F1020" s="109"/>
      <c r="G1020" s="46"/>
      <c r="H1020" s="46"/>
      <c r="I1020" s="17">
        <f>+I1021+I1024+I1029</f>
        <v>369009.60000000003</v>
      </c>
      <c r="J1020" s="17">
        <f t="shared" ref="J1020:Q1020" si="572">+J1021+J1024+J1029</f>
        <v>0</v>
      </c>
      <c r="K1020" s="17">
        <f t="shared" si="572"/>
        <v>369009.60000000003</v>
      </c>
      <c r="L1020" s="17">
        <f t="shared" si="572"/>
        <v>407933.6</v>
      </c>
      <c r="M1020" s="17">
        <f t="shared" si="572"/>
        <v>0</v>
      </c>
      <c r="N1020" s="17">
        <f t="shared" si="572"/>
        <v>407933.6</v>
      </c>
      <c r="O1020" s="17">
        <f t="shared" si="572"/>
        <v>435674.4</v>
      </c>
      <c r="P1020" s="17">
        <f t="shared" si="572"/>
        <v>0</v>
      </c>
      <c r="Q1020" s="17">
        <f t="shared" si="572"/>
        <v>435674.4</v>
      </c>
    </row>
    <row r="1021" spans="1:17" ht="38.049999999999997" customHeight="1" x14ac:dyDescent="0.25">
      <c r="A1021" s="25" t="s">
        <v>33</v>
      </c>
      <c r="B1021" s="26">
        <v>700</v>
      </c>
      <c r="C1021" s="27" t="s">
        <v>102</v>
      </c>
      <c r="D1021" s="27" t="s">
        <v>63</v>
      </c>
      <c r="E1021" s="53" t="s">
        <v>488</v>
      </c>
      <c r="F1021" s="37" t="s">
        <v>69</v>
      </c>
      <c r="G1021" s="27"/>
      <c r="H1021" s="27"/>
      <c r="I1021" s="31">
        <f>+I1022+I1023</f>
        <v>322045.60000000003</v>
      </c>
      <c r="J1021" s="31">
        <f t="shared" ref="J1021:Q1021" si="573">+J1022+J1023</f>
        <v>0</v>
      </c>
      <c r="K1021" s="31">
        <f t="shared" si="573"/>
        <v>322045.60000000003</v>
      </c>
      <c r="L1021" s="31">
        <f t="shared" si="573"/>
        <v>356035.3</v>
      </c>
      <c r="M1021" s="31">
        <f t="shared" si="573"/>
        <v>0</v>
      </c>
      <c r="N1021" s="31">
        <f t="shared" si="573"/>
        <v>356035.3</v>
      </c>
      <c r="O1021" s="31">
        <f t="shared" si="573"/>
        <v>379312.8</v>
      </c>
      <c r="P1021" s="31">
        <f t="shared" si="573"/>
        <v>0</v>
      </c>
      <c r="Q1021" s="31">
        <f t="shared" si="573"/>
        <v>379312.8</v>
      </c>
    </row>
    <row r="1022" spans="1:17" ht="24.65" customHeight="1" x14ac:dyDescent="0.25">
      <c r="A1022" s="25" t="s">
        <v>70</v>
      </c>
      <c r="B1022" s="26">
        <v>700</v>
      </c>
      <c r="C1022" s="27" t="s">
        <v>102</v>
      </c>
      <c r="D1022" s="27" t="s">
        <v>63</v>
      </c>
      <c r="E1022" s="53" t="s">
        <v>488</v>
      </c>
      <c r="F1022" s="55" t="s">
        <v>71</v>
      </c>
      <c r="G1022" s="27" t="s">
        <v>102</v>
      </c>
      <c r="H1022" s="27" t="s">
        <v>63</v>
      </c>
      <c r="I1022" s="31">
        <f t="shared" ref="I1022:I1023" si="574">+J1022+K1022</f>
        <v>319588.90000000002</v>
      </c>
      <c r="J1022" s="31"/>
      <c r="K1022" s="31">
        <v>319588.90000000002</v>
      </c>
      <c r="L1022" s="31">
        <f t="shared" ref="L1022:L1023" si="575">+M1022+N1022</f>
        <v>353383.3</v>
      </c>
      <c r="M1022" s="31"/>
      <c r="N1022" s="31">
        <v>353383.3</v>
      </c>
      <c r="O1022" s="31">
        <f t="shared" ref="O1022:O1023" si="576">+P1022+Q1022</f>
        <v>376432.7</v>
      </c>
      <c r="P1022" s="29"/>
      <c r="Q1022" s="29">
        <v>376432.7</v>
      </c>
    </row>
    <row r="1023" spans="1:17" ht="24.65" customHeight="1" x14ac:dyDescent="0.25">
      <c r="A1023" s="25" t="s">
        <v>70</v>
      </c>
      <c r="B1023" s="26">
        <v>700</v>
      </c>
      <c r="C1023" s="27" t="s">
        <v>102</v>
      </c>
      <c r="D1023" s="27" t="s">
        <v>181</v>
      </c>
      <c r="E1023" s="73" t="s">
        <v>488</v>
      </c>
      <c r="F1023" s="42">
        <v>110</v>
      </c>
      <c r="G1023" s="27" t="s">
        <v>102</v>
      </c>
      <c r="H1023" s="27" t="s">
        <v>181</v>
      </c>
      <c r="I1023" s="31">
        <f t="shared" si="574"/>
        <v>2456.6999999999998</v>
      </c>
      <c r="J1023" s="31"/>
      <c r="K1023" s="31">
        <v>2456.6999999999998</v>
      </c>
      <c r="L1023" s="31">
        <f t="shared" si="575"/>
        <v>2652</v>
      </c>
      <c r="M1023" s="31"/>
      <c r="N1023" s="31">
        <v>2652</v>
      </c>
      <c r="O1023" s="31">
        <f t="shared" si="576"/>
        <v>2880.1</v>
      </c>
      <c r="P1023" s="29"/>
      <c r="Q1023" s="29">
        <v>2880.1</v>
      </c>
    </row>
    <row r="1024" spans="1:17" ht="13.6" x14ac:dyDescent="0.25">
      <c r="A1024" s="25" t="s">
        <v>25</v>
      </c>
      <c r="B1024" s="26">
        <v>700</v>
      </c>
      <c r="C1024" s="27" t="s">
        <v>102</v>
      </c>
      <c r="D1024" s="27" t="s">
        <v>63</v>
      </c>
      <c r="E1024" s="53" t="s">
        <v>488</v>
      </c>
      <c r="F1024" s="65">
        <v>200</v>
      </c>
      <c r="G1024" s="27"/>
      <c r="H1024" s="27"/>
      <c r="I1024" s="31">
        <f>+I1025+I1028</f>
        <v>1510.1000000000001</v>
      </c>
      <c r="J1024" s="31">
        <f t="shared" ref="J1024:Q1024" si="577">+J1025+J1028</f>
        <v>0</v>
      </c>
      <c r="K1024" s="31">
        <f t="shared" si="577"/>
        <v>1510.1000000000001</v>
      </c>
      <c r="L1024" s="31">
        <f t="shared" si="577"/>
        <v>1668.6999999999998</v>
      </c>
      <c r="M1024" s="31">
        <f t="shared" si="577"/>
        <v>0</v>
      </c>
      <c r="N1024" s="31">
        <f t="shared" si="577"/>
        <v>1668.6999999999998</v>
      </c>
      <c r="O1024" s="31">
        <f t="shared" si="577"/>
        <v>1812.2</v>
      </c>
      <c r="P1024" s="31">
        <f t="shared" si="577"/>
        <v>0</v>
      </c>
      <c r="Q1024" s="31">
        <f t="shared" si="577"/>
        <v>1812.2</v>
      </c>
    </row>
    <row r="1025" spans="1:17" ht="13.6" x14ac:dyDescent="0.25">
      <c r="A1025" s="25" t="s">
        <v>45</v>
      </c>
      <c r="B1025" s="26">
        <v>700</v>
      </c>
      <c r="C1025" s="27" t="s">
        <v>102</v>
      </c>
      <c r="D1025" s="27" t="s">
        <v>63</v>
      </c>
      <c r="E1025" s="53" t="s">
        <v>488</v>
      </c>
      <c r="F1025" s="65">
        <v>240</v>
      </c>
      <c r="G1025" s="27" t="s">
        <v>102</v>
      </c>
      <c r="H1025" s="27" t="s">
        <v>63</v>
      </c>
      <c r="I1025" s="31">
        <f>+J1025+K1025</f>
        <v>1492.4</v>
      </c>
      <c r="J1025" s="31"/>
      <c r="K1025" s="31">
        <v>1492.4</v>
      </c>
      <c r="L1025" s="31">
        <f>+M1025+N1025</f>
        <v>1649.1</v>
      </c>
      <c r="M1025" s="31"/>
      <c r="N1025" s="31">
        <v>1649.1</v>
      </c>
      <c r="O1025" s="31">
        <f>+P1025+Q1025</f>
        <v>1790.9</v>
      </c>
      <c r="P1025" s="29"/>
      <c r="Q1025" s="29">
        <v>1790.9</v>
      </c>
    </row>
    <row r="1026" spans="1:17" ht="13.6" hidden="1" x14ac:dyDescent="0.25">
      <c r="A1026" s="25" t="s">
        <v>135</v>
      </c>
      <c r="B1026" s="26">
        <v>700</v>
      </c>
      <c r="C1026" s="27" t="s">
        <v>102</v>
      </c>
      <c r="D1026" s="27" t="s">
        <v>102</v>
      </c>
      <c r="E1026" s="29" t="s">
        <v>161</v>
      </c>
      <c r="F1026" s="42">
        <v>300</v>
      </c>
      <c r="G1026" s="27" t="s">
        <v>102</v>
      </c>
      <c r="H1026" s="27" t="s">
        <v>102</v>
      </c>
      <c r="I1026" s="31">
        <f t="shared" ref="I1026:Q1026" si="578">+I1027</f>
        <v>0</v>
      </c>
      <c r="J1026" s="31">
        <f t="shared" si="578"/>
        <v>0</v>
      </c>
      <c r="K1026" s="31">
        <f t="shared" si="578"/>
        <v>0</v>
      </c>
      <c r="L1026" s="31">
        <f t="shared" si="578"/>
        <v>0</v>
      </c>
      <c r="M1026" s="31">
        <f t="shared" si="578"/>
        <v>0</v>
      </c>
      <c r="N1026" s="31">
        <f t="shared" si="578"/>
        <v>0</v>
      </c>
      <c r="O1026" s="31">
        <f t="shared" si="578"/>
        <v>0</v>
      </c>
      <c r="P1026" s="29">
        <f t="shared" si="578"/>
        <v>0</v>
      </c>
      <c r="Q1026" s="29">
        <f t="shared" si="578"/>
        <v>0</v>
      </c>
    </row>
    <row r="1027" spans="1:17" ht="13.6" hidden="1" x14ac:dyDescent="0.25">
      <c r="A1027" s="25" t="s">
        <v>166</v>
      </c>
      <c r="B1027" s="26">
        <v>700</v>
      </c>
      <c r="C1027" s="27" t="s">
        <v>102</v>
      </c>
      <c r="D1027" s="27" t="s">
        <v>102</v>
      </c>
      <c r="E1027" s="29" t="s">
        <v>161</v>
      </c>
      <c r="F1027" s="42">
        <v>350</v>
      </c>
      <c r="G1027" s="27" t="s">
        <v>102</v>
      </c>
      <c r="H1027" s="27" t="s">
        <v>102</v>
      </c>
      <c r="I1027" s="31">
        <f t="shared" ref="I1027:I1028" si="579">+J1027+K1027</f>
        <v>0</v>
      </c>
      <c r="J1027" s="31"/>
      <c r="K1027" s="31"/>
      <c r="L1027" s="31">
        <f t="shared" ref="L1027:L1028" si="580">+M1027+N1027</f>
        <v>0</v>
      </c>
      <c r="M1027" s="31"/>
      <c r="N1027" s="31"/>
      <c r="O1027" s="31">
        <f t="shared" ref="O1027:O1028" si="581">+P1027+Q1027</f>
        <v>0</v>
      </c>
      <c r="P1027" s="29"/>
      <c r="Q1027" s="29"/>
    </row>
    <row r="1028" spans="1:17" ht="13.6" x14ac:dyDescent="0.25">
      <c r="A1028" s="25" t="s">
        <v>45</v>
      </c>
      <c r="B1028" s="26">
        <v>700</v>
      </c>
      <c r="C1028" s="27" t="s">
        <v>102</v>
      </c>
      <c r="D1028" s="27" t="s">
        <v>181</v>
      </c>
      <c r="E1028" s="73" t="s">
        <v>488</v>
      </c>
      <c r="F1028" s="42">
        <v>240</v>
      </c>
      <c r="G1028" s="27" t="s">
        <v>102</v>
      </c>
      <c r="H1028" s="27" t="s">
        <v>181</v>
      </c>
      <c r="I1028" s="31">
        <f t="shared" si="579"/>
        <v>17.7</v>
      </c>
      <c r="J1028" s="31"/>
      <c r="K1028" s="31">
        <v>17.7</v>
      </c>
      <c r="L1028" s="31">
        <f t="shared" si="580"/>
        <v>19.600000000000001</v>
      </c>
      <c r="M1028" s="31"/>
      <c r="N1028" s="31">
        <v>19.600000000000001</v>
      </c>
      <c r="O1028" s="31">
        <f t="shared" si="581"/>
        <v>21.3</v>
      </c>
      <c r="P1028" s="29"/>
      <c r="Q1028" s="29">
        <v>21.3</v>
      </c>
    </row>
    <row r="1029" spans="1:17" ht="27.2" x14ac:dyDescent="0.25">
      <c r="A1029" s="25" t="s">
        <v>81</v>
      </c>
      <c r="B1029" s="4">
        <v>700</v>
      </c>
      <c r="C1029" s="27" t="s">
        <v>102</v>
      </c>
      <c r="D1029" s="27" t="s">
        <v>63</v>
      </c>
      <c r="E1029" s="53" t="s">
        <v>488</v>
      </c>
      <c r="F1029" s="42">
        <v>600</v>
      </c>
      <c r="G1029" s="27"/>
      <c r="H1029" s="27"/>
      <c r="I1029" s="31">
        <f>+I1030+I1031</f>
        <v>45453.9</v>
      </c>
      <c r="J1029" s="31">
        <f t="shared" ref="J1029:Q1029" si="582">+J1030+J1031</f>
        <v>0</v>
      </c>
      <c r="K1029" s="31">
        <f t="shared" si="582"/>
        <v>45453.9</v>
      </c>
      <c r="L1029" s="31">
        <f t="shared" si="582"/>
        <v>50229.600000000006</v>
      </c>
      <c r="M1029" s="31">
        <f t="shared" si="582"/>
        <v>0</v>
      </c>
      <c r="N1029" s="31">
        <f t="shared" si="582"/>
        <v>50229.600000000006</v>
      </c>
      <c r="O1029" s="31">
        <f t="shared" si="582"/>
        <v>54549.4</v>
      </c>
      <c r="P1029" s="31">
        <f t="shared" si="582"/>
        <v>0</v>
      </c>
      <c r="Q1029" s="31">
        <f t="shared" si="582"/>
        <v>54549.4</v>
      </c>
    </row>
    <row r="1030" spans="1:17" ht="13.6" x14ac:dyDescent="0.25">
      <c r="A1030" s="25" t="s">
        <v>82</v>
      </c>
      <c r="B1030" s="4">
        <v>700</v>
      </c>
      <c r="C1030" s="27" t="s">
        <v>102</v>
      </c>
      <c r="D1030" s="27" t="s">
        <v>63</v>
      </c>
      <c r="E1030" s="53" t="s">
        <v>488</v>
      </c>
      <c r="F1030" s="65">
        <v>610</v>
      </c>
      <c r="G1030" s="27" t="s">
        <v>102</v>
      </c>
      <c r="H1030" s="27" t="s">
        <v>63</v>
      </c>
      <c r="I1030" s="31">
        <f t="shared" ref="I1030:I1031" si="583">+J1030+K1030</f>
        <v>23692</v>
      </c>
      <c r="J1030" s="31"/>
      <c r="K1030" s="31">
        <f>23536+156</f>
        <v>23692</v>
      </c>
      <c r="L1030" s="31">
        <f t="shared" ref="L1030:L1031" si="584">+M1030+N1030</f>
        <v>26182.400000000001</v>
      </c>
      <c r="M1030" s="31"/>
      <c r="N1030" s="31">
        <f>26010+172.4</f>
        <v>26182.400000000001</v>
      </c>
      <c r="O1030" s="31">
        <f t="shared" ref="O1030:O1031" si="585">+P1030+Q1030</f>
        <v>28434.100000000002</v>
      </c>
      <c r="P1030" s="29"/>
      <c r="Q1030" s="29">
        <f>28246.9+187.2</f>
        <v>28434.100000000002</v>
      </c>
    </row>
    <row r="1031" spans="1:17" ht="13.6" x14ac:dyDescent="0.25">
      <c r="A1031" s="25" t="s">
        <v>82</v>
      </c>
      <c r="B1031" s="26">
        <v>700</v>
      </c>
      <c r="C1031" s="27" t="s">
        <v>102</v>
      </c>
      <c r="D1031" s="27" t="s">
        <v>181</v>
      </c>
      <c r="E1031" s="73" t="s">
        <v>488</v>
      </c>
      <c r="F1031" s="65">
        <v>610</v>
      </c>
      <c r="G1031" s="27" t="s">
        <v>102</v>
      </c>
      <c r="H1031" s="27" t="s">
        <v>181</v>
      </c>
      <c r="I1031" s="31">
        <f t="shared" si="583"/>
        <v>21761.9</v>
      </c>
      <c r="J1031" s="31"/>
      <c r="K1031" s="31">
        <f>21635+126.9</f>
        <v>21761.9</v>
      </c>
      <c r="L1031" s="31">
        <f t="shared" si="584"/>
        <v>24047.200000000001</v>
      </c>
      <c r="M1031" s="31"/>
      <c r="N1031" s="31">
        <f>23907+140.2</f>
        <v>24047.200000000001</v>
      </c>
      <c r="O1031" s="31">
        <f t="shared" si="585"/>
        <v>26115.3</v>
      </c>
      <c r="P1031" s="29"/>
      <c r="Q1031" s="29">
        <f>25963+152.3</f>
        <v>26115.3</v>
      </c>
    </row>
    <row r="1032" spans="1:17" ht="25.85" x14ac:dyDescent="0.2">
      <c r="A1032" s="102" t="s">
        <v>681</v>
      </c>
      <c r="B1032" s="61">
        <v>700</v>
      </c>
      <c r="C1032" s="46" t="s">
        <v>102</v>
      </c>
      <c r="D1032" s="46" t="s">
        <v>181</v>
      </c>
      <c r="E1032" s="45" t="s">
        <v>682</v>
      </c>
      <c r="F1032" s="84"/>
      <c r="G1032" s="46"/>
      <c r="H1032" s="46"/>
      <c r="I1032" s="17">
        <f>+I1059+I1061+I1063</f>
        <v>902446.79999999993</v>
      </c>
      <c r="J1032" s="17">
        <f t="shared" ref="J1032:Q1032" si="586">+J1059+J1061+J1063</f>
        <v>0</v>
      </c>
      <c r="K1032" s="17">
        <f t="shared" si="586"/>
        <v>902446.79999999993</v>
      </c>
      <c r="L1032" s="17">
        <f t="shared" si="586"/>
        <v>990165.20000000007</v>
      </c>
      <c r="M1032" s="17">
        <f t="shared" si="586"/>
        <v>0</v>
      </c>
      <c r="N1032" s="17">
        <f t="shared" si="586"/>
        <v>990165.20000000007</v>
      </c>
      <c r="O1032" s="17">
        <f t="shared" si="586"/>
        <v>1057808.7</v>
      </c>
      <c r="P1032" s="17">
        <f t="shared" si="586"/>
        <v>0</v>
      </c>
      <c r="Q1032" s="17">
        <f t="shared" si="586"/>
        <v>1057808.7</v>
      </c>
    </row>
    <row r="1033" spans="1:17" ht="13.6" hidden="1" x14ac:dyDescent="0.25">
      <c r="A1033" s="25" t="s">
        <v>135</v>
      </c>
      <c r="B1033" s="26">
        <v>700</v>
      </c>
      <c r="C1033" s="27" t="s">
        <v>102</v>
      </c>
      <c r="D1033" s="27" t="s">
        <v>102</v>
      </c>
      <c r="E1033" s="29" t="s">
        <v>169</v>
      </c>
      <c r="F1033" s="42">
        <v>300</v>
      </c>
      <c r="G1033" s="27" t="s">
        <v>102</v>
      </c>
      <c r="H1033" s="27" t="s">
        <v>102</v>
      </c>
      <c r="I1033" s="31">
        <f t="shared" ref="I1033:Q1033" si="587">+I1034</f>
        <v>0</v>
      </c>
      <c r="J1033" s="31">
        <f t="shared" si="587"/>
        <v>0</v>
      </c>
      <c r="K1033" s="31">
        <f t="shared" si="587"/>
        <v>0</v>
      </c>
      <c r="L1033" s="31">
        <f t="shared" si="587"/>
        <v>0</v>
      </c>
      <c r="M1033" s="31">
        <f t="shared" si="587"/>
        <v>0</v>
      </c>
      <c r="N1033" s="31">
        <f t="shared" si="587"/>
        <v>0</v>
      </c>
      <c r="O1033" s="31">
        <f t="shared" si="587"/>
        <v>0</v>
      </c>
      <c r="P1033" s="32">
        <f t="shared" si="587"/>
        <v>0</v>
      </c>
      <c r="Q1033" s="32">
        <f t="shared" si="587"/>
        <v>0</v>
      </c>
    </row>
    <row r="1034" spans="1:17" ht="13.6" hidden="1" x14ac:dyDescent="0.25">
      <c r="A1034" s="25" t="s">
        <v>166</v>
      </c>
      <c r="B1034" s="26">
        <v>700</v>
      </c>
      <c r="C1034" s="27" t="s">
        <v>102</v>
      </c>
      <c r="D1034" s="27" t="s">
        <v>102</v>
      </c>
      <c r="E1034" s="29" t="s">
        <v>169</v>
      </c>
      <c r="F1034" s="42">
        <v>350</v>
      </c>
      <c r="G1034" s="27" t="s">
        <v>102</v>
      </c>
      <c r="H1034" s="27" t="s">
        <v>102</v>
      </c>
      <c r="I1034" s="31">
        <f>+J1034+K1034</f>
        <v>0</v>
      </c>
      <c r="J1034" s="31"/>
      <c r="K1034" s="31"/>
      <c r="L1034" s="31">
        <f>+M1034+N1034</f>
        <v>0</v>
      </c>
      <c r="M1034" s="31"/>
      <c r="N1034" s="31"/>
      <c r="O1034" s="31">
        <f>+P1034+Q1034</f>
        <v>0</v>
      </c>
      <c r="P1034" s="29"/>
      <c r="Q1034" s="29"/>
    </row>
    <row r="1035" spans="1:17" ht="13.6" hidden="1" x14ac:dyDescent="0.25">
      <c r="A1035" s="56" t="s">
        <v>135</v>
      </c>
      <c r="B1035" s="26">
        <v>700</v>
      </c>
      <c r="C1035" s="27" t="s">
        <v>102</v>
      </c>
      <c r="D1035" s="27" t="s">
        <v>102</v>
      </c>
      <c r="E1035" s="29" t="s">
        <v>683</v>
      </c>
      <c r="F1035" s="42">
        <v>300</v>
      </c>
      <c r="G1035" s="27" t="s">
        <v>102</v>
      </c>
      <c r="H1035" s="27" t="s">
        <v>102</v>
      </c>
      <c r="I1035" s="31">
        <f t="shared" ref="I1035:Q1035" si="588">+I1036</f>
        <v>0</v>
      </c>
      <c r="J1035" s="31">
        <f t="shared" si="588"/>
        <v>0</v>
      </c>
      <c r="K1035" s="31">
        <f t="shared" si="588"/>
        <v>0</v>
      </c>
      <c r="L1035" s="31">
        <f t="shared" si="588"/>
        <v>0</v>
      </c>
      <c r="M1035" s="31">
        <f t="shared" si="588"/>
        <v>0</v>
      </c>
      <c r="N1035" s="31">
        <f t="shared" si="588"/>
        <v>0</v>
      </c>
      <c r="O1035" s="31">
        <f t="shared" si="588"/>
        <v>0</v>
      </c>
      <c r="P1035" s="32">
        <f t="shared" si="588"/>
        <v>0</v>
      </c>
      <c r="Q1035" s="32">
        <f t="shared" si="588"/>
        <v>0</v>
      </c>
    </row>
    <row r="1036" spans="1:17" ht="13.6" hidden="1" x14ac:dyDescent="0.25">
      <c r="A1036" s="25" t="s">
        <v>166</v>
      </c>
      <c r="B1036" s="26">
        <v>700</v>
      </c>
      <c r="C1036" s="27" t="s">
        <v>102</v>
      </c>
      <c r="D1036" s="27" t="s">
        <v>102</v>
      </c>
      <c r="E1036" s="29" t="s">
        <v>683</v>
      </c>
      <c r="F1036" s="42">
        <v>350</v>
      </c>
      <c r="G1036" s="27" t="s">
        <v>102</v>
      </c>
      <c r="H1036" s="27" t="s">
        <v>102</v>
      </c>
      <c r="I1036" s="31">
        <f>+J1036+K1036</f>
        <v>0</v>
      </c>
      <c r="J1036" s="31"/>
      <c r="K1036" s="31"/>
      <c r="L1036" s="31">
        <f>+M1036+N1036</f>
        <v>0</v>
      </c>
      <c r="M1036" s="31"/>
      <c r="N1036" s="31"/>
      <c r="O1036" s="31">
        <f>+P1036+Q1036</f>
        <v>0</v>
      </c>
      <c r="P1036" s="29"/>
      <c r="Q1036" s="29"/>
    </row>
    <row r="1037" spans="1:17" hidden="1" x14ac:dyDescent="0.2">
      <c r="A1037" s="105" t="s">
        <v>178</v>
      </c>
      <c r="B1037" s="4">
        <v>700</v>
      </c>
      <c r="C1037" s="19" t="s">
        <v>102</v>
      </c>
      <c r="D1037" s="19" t="s">
        <v>102</v>
      </c>
      <c r="E1037" s="21" t="s">
        <v>179</v>
      </c>
      <c r="F1037" s="40"/>
      <c r="G1037" s="19" t="s">
        <v>102</v>
      </c>
      <c r="H1037" s="19" t="s">
        <v>102</v>
      </c>
      <c r="I1037" s="23">
        <f t="shared" ref="I1037:Q1037" si="589">+I1038+I1044</f>
        <v>0</v>
      </c>
      <c r="J1037" s="23">
        <f t="shared" si="589"/>
        <v>0</v>
      </c>
      <c r="K1037" s="23">
        <f t="shared" si="589"/>
        <v>0</v>
      </c>
      <c r="L1037" s="23">
        <f t="shared" si="589"/>
        <v>0</v>
      </c>
      <c r="M1037" s="23">
        <f t="shared" si="589"/>
        <v>0</v>
      </c>
      <c r="N1037" s="23">
        <f t="shared" si="589"/>
        <v>0</v>
      </c>
      <c r="O1037" s="23">
        <f t="shared" si="589"/>
        <v>0</v>
      </c>
      <c r="P1037" s="24">
        <f t="shared" si="589"/>
        <v>0</v>
      </c>
      <c r="Q1037" s="24">
        <f t="shared" si="589"/>
        <v>0</v>
      </c>
    </row>
    <row r="1038" spans="1:17" ht="25.85" hidden="1" x14ac:dyDescent="0.2">
      <c r="A1038" s="105" t="s">
        <v>684</v>
      </c>
      <c r="B1038" s="4">
        <v>700</v>
      </c>
      <c r="C1038" s="19" t="s">
        <v>102</v>
      </c>
      <c r="D1038" s="19" t="s">
        <v>102</v>
      </c>
      <c r="E1038" s="21" t="s">
        <v>685</v>
      </c>
      <c r="F1038" s="40"/>
      <c r="G1038" s="19" t="s">
        <v>102</v>
      </c>
      <c r="H1038" s="19" t="s">
        <v>102</v>
      </c>
      <c r="I1038" s="23">
        <f t="shared" ref="I1038:Q1038" si="590">+I1039</f>
        <v>0</v>
      </c>
      <c r="J1038" s="23">
        <f t="shared" si="590"/>
        <v>0</v>
      </c>
      <c r="K1038" s="23">
        <f t="shared" si="590"/>
        <v>0</v>
      </c>
      <c r="L1038" s="23">
        <f t="shared" si="590"/>
        <v>0</v>
      </c>
      <c r="M1038" s="23">
        <f t="shared" si="590"/>
        <v>0</v>
      </c>
      <c r="N1038" s="23">
        <f t="shared" si="590"/>
        <v>0</v>
      </c>
      <c r="O1038" s="23">
        <f t="shared" si="590"/>
        <v>0</v>
      </c>
      <c r="P1038" s="24">
        <f t="shared" si="590"/>
        <v>0</v>
      </c>
      <c r="Q1038" s="24">
        <f t="shared" si="590"/>
        <v>0</v>
      </c>
    </row>
    <row r="1039" spans="1:17" ht="25.85" hidden="1" x14ac:dyDescent="0.2">
      <c r="A1039" s="105" t="s">
        <v>686</v>
      </c>
      <c r="B1039" s="4">
        <v>700</v>
      </c>
      <c r="C1039" s="19" t="s">
        <v>102</v>
      </c>
      <c r="D1039" s="19" t="s">
        <v>102</v>
      </c>
      <c r="E1039" s="21" t="s">
        <v>687</v>
      </c>
      <c r="F1039" s="40"/>
      <c r="G1039" s="19" t="s">
        <v>102</v>
      </c>
      <c r="H1039" s="19" t="s">
        <v>102</v>
      </c>
      <c r="I1039" s="23">
        <f t="shared" ref="I1039:Q1039" si="591">+I1040+I1042</f>
        <v>0</v>
      </c>
      <c r="J1039" s="23">
        <f t="shared" si="591"/>
        <v>0</v>
      </c>
      <c r="K1039" s="23">
        <f t="shared" si="591"/>
        <v>0</v>
      </c>
      <c r="L1039" s="23">
        <f t="shared" si="591"/>
        <v>0</v>
      </c>
      <c r="M1039" s="23">
        <f t="shared" si="591"/>
        <v>0</v>
      </c>
      <c r="N1039" s="23">
        <f t="shared" si="591"/>
        <v>0</v>
      </c>
      <c r="O1039" s="23">
        <f t="shared" si="591"/>
        <v>0</v>
      </c>
      <c r="P1039" s="24">
        <f t="shared" si="591"/>
        <v>0</v>
      </c>
      <c r="Q1039" s="24">
        <f t="shared" si="591"/>
        <v>0</v>
      </c>
    </row>
    <row r="1040" spans="1:17" ht="13.6" hidden="1" x14ac:dyDescent="0.25">
      <c r="A1040" s="25" t="s">
        <v>25</v>
      </c>
      <c r="B1040" s="26">
        <v>700</v>
      </c>
      <c r="C1040" s="27" t="s">
        <v>102</v>
      </c>
      <c r="D1040" s="27" t="s">
        <v>102</v>
      </c>
      <c r="E1040" s="29" t="s">
        <v>687</v>
      </c>
      <c r="F1040" s="42">
        <v>200</v>
      </c>
      <c r="G1040" s="27" t="s">
        <v>102</v>
      </c>
      <c r="H1040" s="27" t="s">
        <v>102</v>
      </c>
      <c r="I1040" s="23">
        <f t="shared" ref="I1040:Q1040" si="592">+I1041</f>
        <v>0</v>
      </c>
      <c r="J1040" s="23">
        <f t="shared" si="592"/>
        <v>0</v>
      </c>
      <c r="K1040" s="23">
        <f t="shared" si="592"/>
        <v>0</v>
      </c>
      <c r="L1040" s="23">
        <f t="shared" si="592"/>
        <v>0</v>
      </c>
      <c r="M1040" s="23">
        <f t="shared" si="592"/>
        <v>0</v>
      </c>
      <c r="N1040" s="23">
        <f t="shared" si="592"/>
        <v>0</v>
      </c>
      <c r="O1040" s="23">
        <f t="shared" si="592"/>
        <v>0</v>
      </c>
      <c r="P1040" s="24">
        <f t="shared" si="592"/>
        <v>0</v>
      </c>
      <c r="Q1040" s="24">
        <f t="shared" si="592"/>
        <v>0</v>
      </c>
    </row>
    <row r="1041" spans="1:17" ht="13.6" hidden="1" x14ac:dyDescent="0.25">
      <c r="A1041" s="25" t="s">
        <v>45</v>
      </c>
      <c r="B1041" s="26">
        <v>700</v>
      </c>
      <c r="C1041" s="27" t="s">
        <v>102</v>
      </c>
      <c r="D1041" s="27" t="s">
        <v>102</v>
      </c>
      <c r="E1041" s="29" t="s">
        <v>687</v>
      </c>
      <c r="F1041" s="42">
        <v>240</v>
      </c>
      <c r="G1041" s="27" t="s">
        <v>102</v>
      </c>
      <c r="H1041" s="27" t="s">
        <v>102</v>
      </c>
      <c r="I1041" s="23">
        <f>+J1041+K1041</f>
        <v>0</v>
      </c>
      <c r="J1041" s="23"/>
      <c r="K1041" s="23"/>
      <c r="L1041" s="23">
        <f>+M1041+N1041</f>
        <v>0</v>
      </c>
      <c r="M1041" s="23"/>
      <c r="N1041" s="23"/>
      <c r="O1041" s="23">
        <f>+P1041+Q1041</f>
        <v>0</v>
      </c>
      <c r="P1041" s="24"/>
      <c r="Q1041" s="24"/>
    </row>
    <row r="1042" spans="1:17" ht="13.6" hidden="1" x14ac:dyDescent="0.25">
      <c r="A1042" s="25" t="s">
        <v>135</v>
      </c>
      <c r="B1042" s="26">
        <v>700</v>
      </c>
      <c r="C1042" s="27" t="s">
        <v>102</v>
      </c>
      <c r="D1042" s="27" t="s">
        <v>102</v>
      </c>
      <c r="E1042" s="29" t="s">
        <v>687</v>
      </c>
      <c r="F1042" s="42">
        <v>300</v>
      </c>
      <c r="G1042" s="27" t="s">
        <v>102</v>
      </c>
      <c r="H1042" s="27" t="s">
        <v>102</v>
      </c>
      <c r="I1042" s="31">
        <f t="shared" ref="I1042:Q1042" si="593">+I1043</f>
        <v>0</v>
      </c>
      <c r="J1042" s="31">
        <f t="shared" si="593"/>
        <v>0</v>
      </c>
      <c r="K1042" s="31">
        <f t="shared" si="593"/>
        <v>0</v>
      </c>
      <c r="L1042" s="31">
        <f t="shared" si="593"/>
        <v>0</v>
      </c>
      <c r="M1042" s="31">
        <f t="shared" si="593"/>
        <v>0</v>
      </c>
      <c r="N1042" s="31">
        <f t="shared" si="593"/>
        <v>0</v>
      </c>
      <c r="O1042" s="31">
        <f t="shared" si="593"/>
        <v>0</v>
      </c>
      <c r="P1042" s="32">
        <f t="shared" si="593"/>
        <v>0</v>
      </c>
      <c r="Q1042" s="32">
        <f t="shared" si="593"/>
        <v>0</v>
      </c>
    </row>
    <row r="1043" spans="1:17" ht="13.6" hidden="1" x14ac:dyDescent="0.25">
      <c r="A1043" s="25" t="s">
        <v>166</v>
      </c>
      <c r="B1043" s="26">
        <v>700</v>
      </c>
      <c r="C1043" s="27" t="s">
        <v>102</v>
      </c>
      <c r="D1043" s="27" t="s">
        <v>102</v>
      </c>
      <c r="E1043" s="29" t="s">
        <v>687</v>
      </c>
      <c r="F1043" s="42">
        <v>350</v>
      </c>
      <c r="G1043" s="27" t="s">
        <v>102</v>
      </c>
      <c r="H1043" s="27" t="s">
        <v>102</v>
      </c>
      <c r="I1043" s="31">
        <f>+J1043+K1043</f>
        <v>0</v>
      </c>
      <c r="J1043" s="23"/>
      <c r="K1043" s="23"/>
      <c r="L1043" s="31">
        <f>+M1043+N1043</f>
        <v>0</v>
      </c>
      <c r="M1043" s="23"/>
      <c r="N1043" s="23"/>
      <c r="O1043" s="31">
        <f>+P1043+Q1043</f>
        <v>0</v>
      </c>
      <c r="P1043" s="24"/>
      <c r="Q1043" s="24"/>
    </row>
    <row r="1044" spans="1:17" ht="25.85" hidden="1" x14ac:dyDescent="0.2">
      <c r="A1044" s="18" t="s">
        <v>688</v>
      </c>
      <c r="B1044" s="4">
        <v>700</v>
      </c>
      <c r="C1044" s="19" t="s">
        <v>102</v>
      </c>
      <c r="D1044" s="19" t="s">
        <v>102</v>
      </c>
      <c r="E1044" s="21" t="s">
        <v>564</v>
      </c>
      <c r="F1044" s="40"/>
      <c r="G1044" s="19" t="s">
        <v>102</v>
      </c>
      <c r="H1044" s="19" t="s">
        <v>102</v>
      </c>
      <c r="I1044" s="23">
        <f t="shared" ref="I1044:Q1044" si="594">+I1045+I1052</f>
        <v>0</v>
      </c>
      <c r="J1044" s="23">
        <f t="shared" si="594"/>
        <v>0</v>
      </c>
      <c r="K1044" s="23">
        <f t="shared" si="594"/>
        <v>0</v>
      </c>
      <c r="L1044" s="23">
        <f t="shared" si="594"/>
        <v>0</v>
      </c>
      <c r="M1044" s="23">
        <f t="shared" si="594"/>
        <v>0</v>
      </c>
      <c r="N1044" s="23">
        <f t="shared" si="594"/>
        <v>0</v>
      </c>
      <c r="O1044" s="23">
        <f t="shared" si="594"/>
        <v>0</v>
      </c>
      <c r="P1044" s="24">
        <f t="shared" si="594"/>
        <v>0</v>
      </c>
      <c r="Q1044" s="24">
        <f t="shared" si="594"/>
        <v>0</v>
      </c>
    </row>
    <row r="1045" spans="1:17" hidden="1" x14ac:dyDescent="0.2">
      <c r="A1045" s="38" t="s">
        <v>202</v>
      </c>
      <c r="B1045" s="4">
        <v>700</v>
      </c>
      <c r="C1045" s="19" t="s">
        <v>102</v>
      </c>
      <c r="D1045" s="19" t="s">
        <v>102</v>
      </c>
      <c r="E1045" s="21" t="s">
        <v>689</v>
      </c>
      <c r="F1045" s="40"/>
      <c r="G1045" s="19" t="s">
        <v>102</v>
      </c>
      <c r="H1045" s="19" t="s">
        <v>102</v>
      </c>
      <c r="I1045" s="23">
        <f t="shared" ref="I1045:Q1045" si="595">+I1046+I1048+I1050</f>
        <v>0</v>
      </c>
      <c r="J1045" s="23">
        <f t="shared" si="595"/>
        <v>0</v>
      </c>
      <c r="K1045" s="23">
        <f t="shared" si="595"/>
        <v>0</v>
      </c>
      <c r="L1045" s="23">
        <f t="shared" si="595"/>
        <v>0</v>
      </c>
      <c r="M1045" s="23">
        <f t="shared" si="595"/>
        <v>0</v>
      </c>
      <c r="N1045" s="23">
        <f t="shared" si="595"/>
        <v>0</v>
      </c>
      <c r="O1045" s="23">
        <f t="shared" si="595"/>
        <v>0</v>
      </c>
      <c r="P1045" s="24">
        <f t="shared" si="595"/>
        <v>0</v>
      </c>
      <c r="Q1045" s="24">
        <f t="shared" si="595"/>
        <v>0</v>
      </c>
    </row>
    <row r="1046" spans="1:17" ht="13.6" hidden="1" x14ac:dyDescent="0.25">
      <c r="A1046" s="25" t="s">
        <v>25</v>
      </c>
      <c r="B1046" s="26">
        <v>700</v>
      </c>
      <c r="C1046" s="27" t="s">
        <v>102</v>
      </c>
      <c r="D1046" s="27" t="s">
        <v>102</v>
      </c>
      <c r="E1046" s="29" t="s">
        <v>689</v>
      </c>
      <c r="F1046" s="42">
        <v>200</v>
      </c>
      <c r="G1046" s="27" t="s">
        <v>102</v>
      </c>
      <c r="H1046" s="27" t="s">
        <v>102</v>
      </c>
      <c r="I1046" s="31">
        <f t="shared" ref="I1046:Q1046" si="596">+I1047</f>
        <v>0</v>
      </c>
      <c r="J1046" s="31">
        <f t="shared" si="596"/>
        <v>0</v>
      </c>
      <c r="K1046" s="31">
        <f t="shared" si="596"/>
        <v>0</v>
      </c>
      <c r="L1046" s="31">
        <f t="shared" si="596"/>
        <v>0</v>
      </c>
      <c r="M1046" s="31">
        <f t="shared" si="596"/>
        <v>0</v>
      </c>
      <c r="N1046" s="31">
        <f t="shared" si="596"/>
        <v>0</v>
      </c>
      <c r="O1046" s="31">
        <f t="shared" si="596"/>
        <v>0</v>
      </c>
      <c r="P1046" s="29">
        <f t="shared" si="596"/>
        <v>0</v>
      </c>
      <c r="Q1046" s="32">
        <f t="shared" si="596"/>
        <v>0</v>
      </c>
    </row>
    <row r="1047" spans="1:17" ht="13.6" hidden="1" x14ac:dyDescent="0.25">
      <c r="A1047" s="25" t="s">
        <v>45</v>
      </c>
      <c r="B1047" s="26">
        <v>700</v>
      </c>
      <c r="C1047" s="27" t="s">
        <v>102</v>
      </c>
      <c r="D1047" s="27" t="s">
        <v>102</v>
      </c>
      <c r="E1047" s="29" t="s">
        <v>689</v>
      </c>
      <c r="F1047" s="42">
        <v>240</v>
      </c>
      <c r="G1047" s="27" t="s">
        <v>102</v>
      </c>
      <c r="H1047" s="27" t="s">
        <v>102</v>
      </c>
      <c r="I1047" s="31">
        <f>+J1047+K1047</f>
        <v>0</v>
      </c>
      <c r="J1047" s="31"/>
      <c r="K1047" s="31"/>
      <c r="L1047" s="31">
        <f>+M1047+N1047</f>
        <v>0</v>
      </c>
      <c r="M1047" s="31"/>
      <c r="N1047" s="31"/>
      <c r="O1047" s="31">
        <f>+P1047+Q1047</f>
        <v>0</v>
      </c>
      <c r="P1047" s="29"/>
      <c r="Q1047" s="32"/>
    </row>
    <row r="1048" spans="1:17" ht="13.6" hidden="1" x14ac:dyDescent="0.25">
      <c r="A1048" s="36" t="s">
        <v>135</v>
      </c>
      <c r="B1048" s="26">
        <v>700</v>
      </c>
      <c r="C1048" s="27" t="s">
        <v>102</v>
      </c>
      <c r="D1048" s="27" t="s">
        <v>102</v>
      </c>
      <c r="E1048" s="29" t="s">
        <v>689</v>
      </c>
      <c r="F1048" s="65">
        <v>300</v>
      </c>
      <c r="G1048" s="27" t="s">
        <v>102</v>
      </c>
      <c r="H1048" s="27" t="s">
        <v>102</v>
      </c>
      <c r="I1048" s="31">
        <f t="shared" ref="I1048:Q1048" si="597">+I1049</f>
        <v>0</v>
      </c>
      <c r="J1048" s="31">
        <f t="shared" si="597"/>
        <v>0</v>
      </c>
      <c r="K1048" s="31">
        <f t="shared" si="597"/>
        <v>0</v>
      </c>
      <c r="L1048" s="31">
        <f t="shared" si="597"/>
        <v>0</v>
      </c>
      <c r="M1048" s="31">
        <f t="shared" si="597"/>
        <v>0</v>
      </c>
      <c r="N1048" s="31">
        <f t="shared" si="597"/>
        <v>0</v>
      </c>
      <c r="O1048" s="31">
        <f t="shared" si="597"/>
        <v>0</v>
      </c>
      <c r="P1048" s="29">
        <f t="shared" si="597"/>
        <v>0</v>
      </c>
      <c r="Q1048" s="32">
        <f t="shared" si="597"/>
        <v>0</v>
      </c>
    </row>
    <row r="1049" spans="1:17" ht="13.6" hidden="1" x14ac:dyDescent="0.25">
      <c r="A1049" s="80" t="s">
        <v>151</v>
      </c>
      <c r="B1049" s="26">
        <v>700</v>
      </c>
      <c r="C1049" s="27" t="s">
        <v>102</v>
      </c>
      <c r="D1049" s="27" t="s">
        <v>102</v>
      </c>
      <c r="E1049" s="29" t="s">
        <v>689</v>
      </c>
      <c r="F1049" s="65">
        <v>320</v>
      </c>
      <c r="G1049" s="27" t="s">
        <v>102</v>
      </c>
      <c r="H1049" s="27" t="s">
        <v>102</v>
      </c>
      <c r="I1049" s="31">
        <f>+J1049+K1049</f>
        <v>0</v>
      </c>
      <c r="J1049" s="31"/>
      <c r="K1049" s="31"/>
      <c r="L1049" s="31">
        <f>+M1049+N1049</f>
        <v>0</v>
      </c>
      <c r="M1049" s="31"/>
      <c r="N1049" s="31"/>
      <c r="O1049" s="31">
        <f>+P1049+Q1049</f>
        <v>0</v>
      </c>
      <c r="P1049" s="29"/>
      <c r="Q1049" s="32"/>
    </row>
    <row r="1050" spans="1:17" ht="27.2" hidden="1" x14ac:dyDescent="0.25">
      <c r="A1050" s="36" t="s">
        <v>81</v>
      </c>
      <c r="B1050" s="26">
        <v>700</v>
      </c>
      <c r="C1050" s="27" t="s">
        <v>102</v>
      </c>
      <c r="D1050" s="27" t="s">
        <v>102</v>
      </c>
      <c r="E1050" s="29" t="s">
        <v>689</v>
      </c>
      <c r="F1050" s="42">
        <v>600</v>
      </c>
      <c r="G1050" s="27" t="s">
        <v>102</v>
      </c>
      <c r="H1050" s="27" t="s">
        <v>102</v>
      </c>
      <c r="I1050" s="31">
        <f t="shared" ref="I1050:Q1050" si="598">+I1051</f>
        <v>0</v>
      </c>
      <c r="J1050" s="31">
        <f t="shared" si="598"/>
        <v>0</v>
      </c>
      <c r="K1050" s="31">
        <f t="shared" si="598"/>
        <v>0</v>
      </c>
      <c r="L1050" s="31">
        <f t="shared" si="598"/>
        <v>0</v>
      </c>
      <c r="M1050" s="31">
        <f t="shared" si="598"/>
        <v>0</v>
      </c>
      <c r="N1050" s="31">
        <f t="shared" si="598"/>
        <v>0</v>
      </c>
      <c r="O1050" s="31">
        <f t="shared" si="598"/>
        <v>0</v>
      </c>
      <c r="P1050" s="29">
        <f t="shared" si="598"/>
        <v>0</v>
      </c>
      <c r="Q1050" s="32">
        <f t="shared" si="598"/>
        <v>0</v>
      </c>
    </row>
    <row r="1051" spans="1:17" ht="13.6" hidden="1" x14ac:dyDescent="0.25">
      <c r="A1051" s="80" t="s">
        <v>82</v>
      </c>
      <c r="B1051" s="26">
        <v>700</v>
      </c>
      <c r="C1051" s="27" t="s">
        <v>102</v>
      </c>
      <c r="D1051" s="27" t="s">
        <v>102</v>
      </c>
      <c r="E1051" s="29" t="s">
        <v>689</v>
      </c>
      <c r="F1051" s="42">
        <v>610</v>
      </c>
      <c r="G1051" s="27" t="s">
        <v>102</v>
      </c>
      <c r="H1051" s="27" t="s">
        <v>102</v>
      </c>
      <c r="I1051" s="31">
        <f>+J1051+K1051</f>
        <v>0</v>
      </c>
      <c r="J1051" s="31"/>
      <c r="K1051" s="31"/>
      <c r="L1051" s="31">
        <f>+M1051+N1051</f>
        <v>0</v>
      </c>
      <c r="M1051" s="31"/>
      <c r="N1051" s="31"/>
      <c r="O1051" s="31">
        <f>+P1051+Q1051</f>
        <v>0</v>
      </c>
      <c r="P1051" s="29"/>
      <c r="Q1051" s="32"/>
    </row>
    <row r="1052" spans="1:17" hidden="1" x14ac:dyDescent="0.2">
      <c r="A1052" s="18" t="s">
        <v>204</v>
      </c>
      <c r="B1052" s="4">
        <v>700</v>
      </c>
      <c r="C1052" s="19" t="s">
        <v>102</v>
      </c>
      <c r="D1052" s="19" t="s">
        <v>102</v>
      </c>
      <c r="E1052" s="21" t="s">
        <v>690</v>
      </c>
      <c r="F1052" s="40"/>
      <c r="G1052" s="19" t="s">
        <v>102</v>
      </c>
      <c r="H1052" s="19" t="s">
        <v>102</v>
      </c>
      <c r="I1052" s="23">
        <f t="shared" ref="I1052:Q1052" si="599">+I1053+I1055+I1057</f>
        <v>0</v>
      </c>
      <c r="J1052" s="23">
        <f t="shared" si="599"/>
        <v>0</v>
      </c>
      <c r="K1052" s="23">
        <f t="shared" si="599"/>
        <v>0</v>
      </c>
      <c r="L1052" s="23">
        <f t="shared" si="599"/>
        <v>0</v>
      </c>
      <c r="M1052" s="23">
        <f t="shared" si="599"/>
        <v>0</v>
      </c>
      <c r="N1052" s="23">
        <f t="shared" si="599"/>
        <v>0</v>
      </c>
      <c r="O1052" s="23">
        <f t="shared" si="599"/>
        <v>0</v>
      </c>
      <c r="P1052" s="24">
        <f t="shared" si="599"/>
        <v>0</v>
      </c>
      <c r="Q1052" s="24">
        <f t="shared" si="599"/>
        <v>0</v>
      </c>
    </row>
    <row r="1053" spans="1:17" ht="13.6" hidden="1" x14ac:dyDescent="0.25">
      <c r="A1053" s="25" t="s">
        <v>25</v>
      </c>
      <c r="B1053" s="26">
        <v>700</v>
      </c>
      <c r="C1053" s="27" t="s">
        <v>102</v>
      </c>
      <c r="D1053" s="27" t="s">
        <v>102</v>
      </c>
      <c r="E1053" s="29" t="s">
        <v>690</v>
      </c>
      <c r="F1053" s="42">
        <v>200</v>
      </c>
      <c r="G1053" s="27" t="s">
        <v>102</v>
      </c>
      <c r="H1053" s="27" t="s">
        <v>102</v>
      </c>
      <c r="I1053" s="31">
        <f t="shared" ref="I1053:Q1053" si="600">+I1054</f>
        <v>0</v>
      </c>
      <c r="J1053" s="31">
        <f t="shared" si="600"/>
        <v>0</v>
      </c>
      <c r="K1053" s="31">
        <f t="shared" si="600"/>
        <v>0</v>
      </c>
      <c r="L1053" s="31">
        <f t="shared" si="600"/>
        <v>0</v>
      </c>
      <c r="M1053" s="31">
        <f t="shared" si="600"/>
        <v>0</v>
      </c>
      <c r="N1053" s="31">
        <f t="shared" si="600"/>
        <v>0</v>
      </c>
      <c r="O1053" s="31">
        <f t="shared" si="600"/>
        <v>0</v>
      </c>
      <c r="P1053" s="32">
        <f t="shared" si="600"/>
        <v>0</v>
      </c>
      <c r="Q1053" s="32">
        <f t="shared" si="600"/>
        <v>0</v>
      </c>
    </row>
    <row r="1054" spans="1:17" ht="13.6" hidden="1" x14ac:dyDescent="0.25">
      <c r="A1054" s="25" t="s">
        <v>45</v>
      </c>
      <c r="B1054" s="26">
        <v>700</v>
      </c>
      <c r="C1054" s="27" t="s">
        <v>102</v>
      </c>
      <c r="D1054" s="27" t="s">
        <v>102</v>
      </c>
      <c r="E1054" s="29" t="s">
        <v>690</v>
      </c>
      <c r="F1054" s="42">
        <v>240</v>
      </c>
      <c r="G1054" s="27" t="s">
        <v>102</v>
      </c>
      <c r="H1054" s="27" t="s">
        <v>102</v>
      </c>
      <c r="I1054" s="31">
        <f>+J1054+K1054</f>
        <v>0</v>
      </c>
      <c r="J1054" s="31"/>
      <c r="K1054" s="31"/>
      <c r="L1054" s="31">
        <f>+M1054+N1054</f>
        <v>0</v>
      </c>
      <c r="M1054" s="31"/>
      <c r="N1054" s="31"/>
      <c r="O1054" s="31">
        <f>+P1054+Q1054</f>
        <v>0</v>
      </c>
      <c r="P1054" s="32"/>
      <c r="Q1054" s="32"/>
    </row>
    <row r="1055" spans="1:17" ht="13.6" hidden="1" x14ac:dyDescent="0.25">
      <c r="A1055" s="36" t="s">
        <v>135</v>
      </c>
      <c r="B1055" s="26">
        <v>700</v>
      </c>
      <c r="C1055" s="27" t="s">
        <v>102</v>
      </c>
      <c r="D1055" s="27" t="s">
        <v>102</v>
      </c>
      <c r="E1055" s="29" t="s">
        <v>690</v>
      </c>
      <c r="F1055" s="65">
        <v>300</v>
      </c>
      <c r="G1055" s="27" t="s">
        <v>102</v>
      </c>
      <c r="H1055" s="27" t="s">
        <v>102</v>
      </c>
      <c r="I1055" s="31">
        <f t="shared" ref="I1055:Q1055" si="601">+I1056</f>
        <v>0</v>
      </c>
      <c r="J1055" s="31">
        <f t="shared" si="601"/>
        <v>0</v>
      </c>
      <c r="K1055" s="31">
        <f t="shared" si="601"/>
        <v>0</v>
      </c>
      <c r="L1055" s="31">
        <f t="shared" si="601"/>
        <v>0</v>
      </c>
      <c r="M1055" s="31">
        <f t="shared" si="601"/>
        <v>0</v>
      </c>
      <c r="N1055" s="31">
        <f t="shared" si="601"/>
        <v>0</v>
      </c>
      <c r="O1055" s="31">
        <f t="shared" si="601"/>
        <v>0</v>
      </c>
      <c r="P1055" s="32">
        <f t="shared" si="601"/>
        <v>0</v>
      </c>
      <c r="Q1055" s="32">
        <f t="shared" si="601"/>
        <v>0</v>
      </c>
    </row>
    <row r="1056" spans="1:17" ht="13.6" hidden="1" x14ac:dyDescent="0.25">
      <c r="A1056" s="80" t="s">
        <v>151</v>
      </c>
      <c r="B1056" s="26">
        <v>700</v>
      </c>
      <c r="C1056" s="27" t="s">
        <v>102</v>
      </c>
      <c r="D1056" s="27" t="s">
        <v>102</v>
      </c>
      <c r="E1056" s="29" t="s">
        <v>690</v>
      </c>
      <c r="F1056" s="65">
        <v>320</v>
      </c>
      <c r="G1056" s="27" t="s">
        <v>102</v>
      </c>
      <c r="H1056" s="27" t="s">
        <v>102</v>
      </c>
      <c r="I1056" s="31">
        <f>+J1056+K1056</f>
        <v>0</v>
      </c>
      <c r="J1056" s="31"/>
      <c r="K1056" s="31"/>
      <c r="L1056" s="31">
        <f>+M1056+N1056</f>
        <v>0</v>
      </c>
      <c r="M1056" s="31"/>
      <c r="N1056" s="31"/>
      <c r="O1056" s="31">
        <f>+P1056+Q1056</f>
        <v>0</v>
      </c>
      <c r="P1056" s="32"/>
      <c r="Q1056" s="32"/>
    </row>
    <row r="1057" spans="1:17" ht="27.2" hidden="1" x14ac:dyDescent="0.25">
      <c r="A1057" s="36" t="s">
        <v>81</v>
      </c>
      <c r="B1057" s="26">
        <v>700</v>
      </c>
      <c r="C1057" s="27" t="s">
        <v>102</v>
      </c>
      <c r="D1057" s="27" t="s">
        <v>102</v>
      </c>
      <c r="E1057" s="29" t="s">
        <v>690</v>
      </c>
      <c r="F1057" s="42">
        <v>600</v>
      </c>
      <c r="G1057" s="27" t="s">
        <v>102</v>
      </c>
      <c r="H1057" s="27" t="s">
        <v>102</v>
      </c>
      <c r="I1057" s="31">
        <f t="shared" ref="I1057:Q1057" si="602">+I1058</f>
        <v>0</v>
      </c>
      <c r="J1057" s="31">
        <f t="shared" si="602"/>
        <v>0</v>
      </c>
      <c r="K1057" s="31">
        <f t="shared" si="602"/>
        <v>0</v>
      </c>
      <c r="L1057" s="31">
        <f t="shared" si="602"/>
        <v>0</v>
      </c>
      <c r="M1057" s="31">
        <f t="shared" si="602"/>
        <v>0</v>
      </c>
      <c r="N1057" s="31">
        <f t="shared" si="602"/>
        <v>0</v>
      </c>
      <c r="O1057" s="31">
        <f t="shared" si="602"/>
        <v>0</v>
      </c>
      <c r="P1057" s="29">
        <f t="shared" si="602"/>
        <v>0</v>
      </c>
      <c r="Q1057" s="32">
        <f t="shared" si="602"/>
        <v>0</v>
      </c>
    </row>
    <row r="1058" spans="1:17" ht="13.6" hidden="1" x14ac:dyDescent="0.25">
      <c r="A1058" s="80" t="s">
        <v>82</v>
      </c>
      <c r="B1058" s="26">
        <v>700</v>
      </c>
      <c r="C1058" s="27" t="s">
        <v>102</v>
      </c>
      <c r="D1058" s="27" t="s">
        <v>102</v>
      </c>
      <c r="E1058" s="29" t="s">
        <v>690</v>
      </c>
      <c r="F1058" s="42">
        <v>610</v>
      </c>
      <c r="G1058" s="27" t="s">
        <v>102</v>
      </c>
      <c r="H1058" s="27" t="s">
        <v>102</v>
      </c>
      <c r="I1058" s="31">
        <f>+J1058+K1058</f>
        <v>0</v>
      </c>
      <c r="J1058" s="31"/>
      <c r="K1058" s="31"/>
      <c r="L1058" s="31">
        <f>+M1058+N1058</f>
        <v>0</v>
      </c>
      <c r="M1058" s="31"/>
      <c r="N1058" s="31"/>
      <c r="O1058" s="31">
        <f>+P1058+Q1058</f>
        <v>0</v>
      </c>
      <c r="P1058" s="29">
        <f>85-85</f>
        <v>0</v>
      </c>
      <c r="Q1058" s="32"/>
    </row>
    <row r="1059" spans="1:17" ht="40.75" x14ac:dyDescent="0.25">
      <c r="A1059" s="80" t="s">
        <v>33</v>
      </c>
      <c r="B1059" s="26">
        <v>700</v>
      </c>
      <c r="C1059" s="27" t="s">
        <v>102</v>
      </c>
      <c r="D1059" s="27" t="s">
        <v>181</v>
      </c>
      <c r="E1059" s="53" t="s">
        <v>682</v>
      </c>
      <c r="F1059" s="37" t="s">
        <v>69</v>
      </c>
      <c r="G1059" s="27"/>
      <c r="H1059" s="27"/>
      <c r="I1059" s="31">
        <f t="shared" ref="I1059:Q1059" si="603">+I1060</f>
        <v>252750.4</v>
      </c>
      <c r="J1059" s="31">
        <f t="shared" si="603"/>
        <v>0</v>
      </c>
      <c r="K1059" s="31">
        <f t="shared" si="603"/>
        <v>252750.4</v>
      </c>
      <c r="L1059" s="31">
        <f t="shared" si="603"/>
        <v>277317.7</v>
      </c>
      <c r="M1059" s="31">
        <f t="shared" si="603"/>
        <v>0</v>
      </c>
      <c r="N1059" s="31">
        <f t="shared" si="603"/>
        <v>277317.7</v>
      </c>
      <c r="O1059" s="31">
        <f t="shared" si="603"/>
        <v>296258.5</v>
      </c>
      <c r="P1059" s="29">
        <f t="shared" si="603"/>
        <v>0</v>
      </c>
      <c r="Q1059" s="29">
        <f t="shared" si="603"/>
        <v>296258.5</v>
      </c>
    </row>
    <row r="1060" spans="1:17" ht="13.6" x14ac:dyDescent="0.25">
      <c r="A1060" s="80" t="s">
        <v>70</v>
      </c>
      <c r="B1060" s="26">
        <v>700</v>
      </c>
      <c r="C1060" s="27" t="s">
        <v>102</v>
      </c>
      <c r="D1060" s="27" t="s">
        <v>181</v>
      </c>
      <c r="E1060" s="53" t="s">
        <v>682</v>
      </c>
      <c r="F1060" s="37" t="s">
        <v>71</v>
      </c>
      <c r="G1060" s="27" t="s">
        <v>102</v>
      </c>
      <c r="H1060" s="27" t="s">
        <v>181</v>
      </c>
      <c r="I1060" s="31">
        <f>+J1060+K1060</f>
        <v>252750.4</v>
      </c>
      <c r="J1060" s="31"/>
      <c r="K1060" s="31">
        <v>252750.4</v>
      </c>
      <c r="L1060" s="31">
        <f>+M1060+N1060</f>
        <v>277317.7</v>
      </c>
      <c r="M1060" s="31"/>
      <c r="N1060" s="31">
        <v>277317.7</v>
      </c>
      <c r="O1060" s="31">
        <f>+P1060+Q1060</f>
        <v>296258.5</v>
      </c>
      <c r="P1060" s="29"/>
      <c r="Q1060" s="29">
        <v>296258.5</v>
      </c>
    </row>
    <row r="1061" spans="1:17" ht="13.6" x14ac:dyDescent="0.25">
      <c r="A1061" s="80" t="s">
        <v>25</v>
      </c>
      <c r="B1061" s="26">
        <v>700</v>
      </c>
      <c r="C1061" s="27" t="s">
        <v>102</v>
      </c>
      <c r="D1061" s="27" t="s">
        <v>181</v>
      </c>
      <c r="E1061" s="53" t="s">
        <v>682</v>
      </c>
      <c r="F1061" s="42">
        <v>200</v>
      </c>
      <c r="G1061" s="27"/>
      <c r="H1061" s="27"/>
      <c r="I1061" s="31">
        <f t="shared" ref="I1061:Q1061" si="604">+I1062</f>
        <v>1802.1</v>
      </c>
      <c r="J1061" s="31">
        <f t="shared" si="604"/>
        <v>0</v>
      </c>
      <c r="K1061" s="31">
        <f t="shared" si="604"/>
        <v>1802.1</v>
      </c>
      <c r="L1061" s="31">
        <f t="shared" si="604"/>
        <v>1977.3</v>
      </c>
      <c r="M1061" s="31">
        <f t="shared" si="604"/>
        <v>0</v>
      </c>
      <c r="N1061" s="31">
        <f t="shared" si="604"/>
        <v>1977.3</v>
      </c>
      <c r="O1061" s="31">
        <f t="shared" si="604"/>
        <v>2112.3000000000002</v>
      </c>
      <c r="P1061" s="29">
        <f t="shared" si="604"/>
        <v>0</v>
      </c>
      <c r="Q1061" s="29">
        <f t="shared" si="604"/>
        <v>2112.3000000000002</v>
      </c>
    </row>
    <row r="1062" spans="1:17" ht="13.6" x14ac:dyDescent="0.25">
      <c r="A1062" s="25" t="s">
        <v>45</v>
      </c>
      <c r="B1062" s="26">
        <v>700</v>
      </c>
      <c r="C1062" s="27" t="s">
        <v>102</v>
      </c>
      <c r="D1062" s="27" t="s">
        <v>181</v>
      </c>
      <c r="E1062" s="53" t="s">
        <v>682</v>
      </c>
      <c r="F1062" s="42">
        <v>240</v>
      </c>
      <c r="G1062" s="27" t="s">
        <v>102</v>
      </c>
      <c r="H1062" s="27" t="s">
        <v>181</v>
      </c>
      <c r="I1062" s="31">
        <f>+J1062+K1062</f>
        <v>1802.1</v>
      </c>
      <c r="J1062" s="31"/>
      <c r="K1062" s="31">
        <v>1802.1</v>
      </c>
      <c r="L1062" s="31">
        <f>+M1062+N1062</f>
        <v>1977.3</v>
      </c>
      <c r="M1062" s="31"/>
      <c r="N1062" s="31">
        <v>1977.3</v>
      </c>
      <c r="O1062" s="31">
        <f>+P1062+Q1062</f>
        <v>2112.3000000000002</v>
      </c>
      <c r="P1062" s="29"/>
      <c r="Q1062" s="29">
        <v>2112.3000000000002</v>
      </c>
    </row>
    <row r="1063" spans="1:17" ht="27.2" x14ac:dyDescent="0.25">
      <c r="A1063" s="25" t="s">
        <v>81</v>
      </c>
      <c r="B1063" s="26">
        <v>700</v>
      </c>
      <c r="C1063" s="27" t="s">
        <v>102</v>
      </c>
      <c r="D1063" s="27" t="s">
        <v>181</v>
      </c>
      <c r="E1063" s="53" t="s">
        <v>682</v>
      </c>
      <c r="F1063" s="42">
        <v>600</v>
      </c>
      <c r="G1063" s="27"/>
      <c r="H1063" s="27"/>
      <c r="I1063" s="31">
        <f t="shared" ref="I1063:Q1063" si="605">+I1064</f>
        <v>647894.29999999993</v>
      </c>
      <c r="J1063" s="31">
        <f t="shared" si="605"/>
        <v>0</v>
      </c>
      <c r="K1063" s="31">
        <f t="shared" si="605"/>
        <v>647894.29999999993</v>
      </c>
      <c r="L1063" s="31">
        <f t="shared" si="605"/>
        <v>710870.20000000007</v>
      </c>
      <c r="M1063" s="31">
        <f t="shared" si="605"/>
        <v>0</v>
      </c>
      <c r="N1063" s="31">
        <f t="shared" si="605"/>
        <v>710870.20000000007</v>
      </c>
      <c r="O1063" s="31">
        <f t="shared" si="605"/>
        <v>759437.9</v>
      </c>
      <c r="P1063" s="32">
        <f t="shared" si="605"/>
        <v>0</v>
      </c>
      <c r="Q1063" s="32">
        <f t="shared" si="605"/>
        <v>759437.9</v>
      </c>
    </row>
    <row r="1064" spans="1:17" ht="13.6" x14ac:dyDescent="0.25">
      <c r="A1064" s="56" t="s">
        <v>82</v>
      </c>
      <c r="B1064" s="26">
        <v>700</v>
      </c>
      <c r="C1064" s="27" t="s">
        <v>102</v>
      </c>
      <c r="D1064" s="27" t="s">
        <v>181</v>
      </c>
      <c r="E1064" s="53" t="s">
        <v>682</v>
      </c>
      <c r="F1064" s="42">
        <v>610</v>
      </c>
      <c r="G1064" s="27" t="s">
        <v>102</v>
      </c>
      <c r="H1064" s="27" t="s">
        <v>181</v>
      </c>
      <c r="I1064" s="31">
        <f>+J1064+K1064</f>
        <v>647894.29999999993</v>
      </c>
      <c r="J1064" s="31"/>
      <c r="K1064" s="31">
        <f>633880.2+14014.1</f>
        <v>647894.29999999993</v>
      </c>
      <c r="L1064" s="31">
        <f>+M1064+N1064</f>
        <v>710870.20000000007</v>
      </c>
      <c r="M1064" s="31"/>
      <c r="N1064" s="31">
        <f>695493.9+15376.3</f>
        <v>710870.20000000007</v>
      </c>
      <c r="O1064" s="31">
        <f>+P1064+Q1064</f>
        <v>759437.9</v>
      </c>
      <c r="P1064" s="29"/>
      <c r="Q1064" s="29">
        <f>743011.4+16426.5</f>
        <v>759437.9</v>
      </c>
    </row>
    <row r="1065" spans="1:17" ht="25.85" x14ac:dyDescent="0.25">
      <c r="A1065" s="168" t="s">
        <v>691</v>
      </c>
      <c r="B1065" s="61">
        <v>700</v>
      </c>
      <c r="C1065" s="46" t="s">
        <v>112</v>
      </c>
      <c r="D1065" s="46" t="s">
        <v>63</v>
      </c>
      <c r="E1065" s="47" t="s">
        <v>692</v>
      </c>
      <c r="F1065" s="127"/>
      <c r="G1065" s="46"/>
      <c r="H1065" s="46"/>
      <c r="I1065" s="17">
        <f>+I1068+I1066</f>
        <v>63343.8</v>
      </c>
      <c r="J1065" s="17">
        <f t="shared" ref="J1065:Q1065" si="606">+J1068+J1066</f>
        <v>0</v>
      </c>
      <c r="K1065" s="17">
        <f t="shared" si="606"/>
        <v>63343.8</v>
      </c>
      <c r="L1065" s="17">
        <f t="shared" si="606"/>
        <v>172267.1</v>
      </c>
      <c r="M1065" s="17">
        <f t="shared" si="606"/>
        <v>0</v>
      </c>
      <c r="N1065" s="17">
        <f t="shared" si="606"/>
        <v>172267.1</v>
      </c>
      <c r="O1065" s="17">
        <f t="shared" si="606"/>
        <v>110156.6</v>
      </c>
      <c r="P1065" s="77">
        <f t="shared" si="606"/>
        <v>0</v>
      </c>
      <c r="Q1065" s="77">
        <f t="shared" si="606"/>
        <v>110156.6</v>
      </c>
    </row>
    <row r="1066" spans="1:17" ht="13.6" x14ac:dyDescent="0.25">
      <c r="A1066" s="80" t="s">
        <v>25</v>
      </c>
      <c r="B1066" s="26">
        <v>700</v>
      </c>
      <c r="C1066" s="27" t="s">
        <v>112</v>
      </c>
      <c r="D1066" s="27" t="s">
        <v>63</v>
      </c>
      <c r="E1066" s="54" t="s">
        <v>692</v>
      </c>
      <c r="F1066" s="33" t="s">
        <v>26</v>
      </c>
      <c r="G1066" s="27"/>
      <c r="H1066" s="27"/>
      <c r="I1066" s="31">
        <f t="shared" ref="I1066:Q1066" si="607">+I1067</f>
        <v>227.8</v>
      </c>
      <c r="J1066" s="31">
        <f t="shared" si="607"/>
        <v>0</v>
      </c>
      <c r="K1066" s="31">
        <f t="shared" si="607"/>
        <v>227.8</v>
      </c>
      <c r="L1066" s="31">
        <f t="shared" si="607"/>
        <v>227.8</v>
      </c>
      <c r="M1066" s="31">
        <f t="shared" si="607"/>
        <v>0</v>
      </c>
      <c r="N1066" s="31">
        <f t="shared" si="607"/>
        <v>227.8</v>
      </c>
      <c r="O1066" s="31">
        <f t="shared" si="607"/>
        <v>227.8</v>
      </c>
      <c r="P1066" s="29">
        <f t="shared" si="607"/>
        <v>0</v>
      </c>
      <c r="Q1066" s="29">
        <f t="shared" si="607"/>
        <v>227.8</v>
      </c>
    </row>
    <row r="1067" spans="1:17" ht="13.6" x14ac:dyDescent="0.25">
      <c r="A1067" s="80" t="s">
        <v>45</v>
      </c>
      <c r="B1067" s="26">
        <v>700</v>
      </c>
      <c r="C1067" s="27" t="s">
        <v>112</v>
      </c>
      <c r="D1067" s="27" t="s">
        <v>63</v>
      </c>
      <c r="E1067" s="54" t="s">
        <v>692</v>
      </c>
      <c r="F1067" s="33" t="s">
        <v>28</v>
      </c>
      <c r="G1067" s="27" t="s">
        <v>112</v>
      </c>
      <c r="H1067" s="27" t="s">
        <v>63</v>
      </c>
      <c r="I1067" s="31">
        <f>+J1067+K1067</f>
        <v>227.8</v>
      </c>
      <c r="J1067" s="31"/>
      <c r="K1067" s="31">
        <v>227.8</v>
      </c>
      <c r="L1067" s="31">
        <f>+M1067+N1067</f>
        <v>227.8</v>
      </c>
      <c r="M1067" s="31"/>
      <c r="N1067" s="31">
        <v>227.8</v>
      </c>
      <c r="O1067" s="31">
        <f>+P1067+Q1067</f>
        <v>227.8</v>
      </c>
      <c r="P1067" s="29"/>
      <c r="Q1067" s="29">
        <v>227.8</v>
      </c>
    </row>
    <row r="1068" spans="1:17" ht="13.6" x14ac:dyDescent="0.25">
      <c r="A1068" s="106" t="s">
        <v>287</v>
      </c>
      <c r="B1068" s="26">
        <v>700</v>
      </c>
      <c r="C1068" s="27" t="s">
        <v>112</v>
      </c>
      <c r="D1068" s="27" t="s">
        <v>63</v>
      </c>
      <c r="E1068" s="54" t="s">
        <v>692</v>
      </c>
      <c r="F1068" s="33" t="s">
        <v>288</v>
      </c>
      <c r="G1068" s="27"/>
      <c r="H1068" s="27"/>
      <c r="I1068" s="31">
        <f t="shared" ref="I1068:Q1068" si="608">+I1069</f>
        <v>63116</v>
      </c>
      <c r="J1068" s="31">
        <f t="shared" si="608"/>
        <v>0</v>
      </c>
      <c r="K1068" s="31">
        <f t="shared" si="608"/>
        <v>63116</v>
      </c>
      <c r="L1068" s="31">
        <f t="shared" si="608"/>
        <v>172039.30000000002</v>
      </c>
      <c r="M1068" s="31">
        <f t="shared" si="608"/>
        <v>0</v>
      </c>
      <c r="N1068" s="31">
        <f t="shared" si="608"/>
        <v>172039.30000000002</v>
      </c>
      <c r="O1068" s="31">
        <f t="shared" si="608"/>
        <v>109928.8</v>
      </c>
      <c r="P1068" s="29">
        <f t="shared" si="608"/>
        <v>0</v>
      </c>
      <c r="Q1068" s="29">
        <f t="shared" si="608"/>
        <v>109928.8</v>
      </c>
    </row>
    <row r="1069" spans="1:17" ht="13.6" x14ac:dyDescent="0.25">
      <c r="A1069" s="107" t="s">
        <v>289</v>
      </c>
      <c r="B1069" s="26">
        <v>700</v>
      </c>
      <c r="C1069" s="27" t="s">
        <v>112</v>
      </c>
      <c r="D1069" s="27" t="s">
        <v>63</v>
      </c>
      <c r="E1069" s="54" t="s">
        <v>692</v>
      </c>
      <c r="F1069" s="33" t="s">
        <v>290</v>
      </c>
      <c r="G1069" s="27" t="s">
        <v>112</v>
      </c>
      <c r="H1069" s="27" t="s">
        <v>63</v>
      </c>
      <c r="I1069" s="31">
        <f>+J1069+K1069</f>
        <v>63116</v>
      </c>
      <c r="J1069" s="31"/>
      <c r="K1069" s="31">
        <f>63343.8-227.8</f>
        <v>63116</v>
      </c>
      <c r="L1069" s="31">
        <f>+M1069+N1069</f>
        <v>172039.30000000002</v>
      </c>
      <c r="M1069" s="31"/>
      <c r="N1069" s="31">
        <f>172267.1-227.8</f>
        <v>172039.30000000002</v>
      </c>
      <c r="O1069" s="31">
        <f>+P1069+Q1069</f>
        <v>109928.8</v>
      </c>
      <c r="P1069" s="29"/>
      <c r="Q1069" s="29">
        <f>110156.6-227.8</f>
        <v>109928.8</v>
      </c>
    </row>
    <row r="1070" spans="1:17" hidden="1" x14ac:dyDescent="0.2">
      <c r="A1070" s="105" t="s">
        <v>693</v>
      </c>
      <c r="B1070" s="4">
        <v>700</v>
      </c>
      <c r="C1070" s="19" t="s">
        <v>102</v>
      </c>
      <c r="D1070" s="19" t="s">
        <v>102</v>
      </c>
      <c r="E1070" s="21" t="s">
        <v>694</v>
      </c>
      <c r="F1070" s="40"/>
      <c r="G1070" s="19" t="s">
        <v>102</v>
      </c>
      <c r="H1070" s="19" t="s">
        <v>102</v>
      </c>
      <c r="I1070" s="23">
        <f t="shared" ref="I1070:Q1072" si="609">+I1071</f>
        <v>0</v>
      </c>
      <c r="J1070" s="23">
        <f t="shared" si="609"/>
        <v>0</v>
      </c>
      <c r="K1070" s="23">
        <f t="shared" si="609"/>
        <v>0</v>
      </c>
      <c r="L1070" s="23">
        <f t="shared" si="609"/>
        <v>0</v>
      </c>
      <c r="M1070" s="23">
        <f t="shared" si="609"/>
        <v>0</v>
      </c>
      <c r="N1070" s="23">
        <f t="shared" si="609"/>
        <v>0</v>
      </c>
      <c r="O1070" s="23">
        <f t="shared" si="609"/>
        <v>0</v>
      </c>
      <c r="P1070" s="21">
        <f t="shared" si="609"/>
        <v>0</v>
      </c>
      <c r="Q1070" s="21">
        <f t="shared" si="609"/>
        <v>0</v>
      </c>
    </row>
    <row r="1071" spans="1:17" hidden="1" x14ac:dyDescent="0.2">
      <c r="A1071" s="105" t="s">
        <v>695</v>
      </c>
      <c r="B1071" s="4">
        <v>700</v>
      </c>
      <c r="C1071" s="19" t="s">
        <v>102</v>
      </c>
      <c r="D1071" s="19" t="s">
        <v>102</v>
      </c>
      <c r="E1071" s="21" t="s">
        <v>696</v>
      </c>
      <c r="F1071" s="40"/>
      <c r="G1071" s="19" t="s">
        <v>102</v>
      </c>
      <c r="H1071" s="19" t="s">
        <v>102</v>
      </c>
      <c r="I1071" s="23">
        <f t="shared" si="609"/>
        <v>0</v>
      </c>
      <c r="J1071" s="23">
        <f t="shared" si="609"/>
        <v>0</v>
      </c>
      <c r="K1071" s="23">
        <f t="shared" si="609"/>
        <v>0</v>
      </c>
      <c r="L1071" s="23">
        <f t="shared" si="609"/>
        <v>0</v>
      </c>
      <c r="M1071" s="23">
        <f t="shared" si="609"/>
        <v>0</v>
      </c>
      <c r="N1071" s="23">
        <f t="shared" si="609"/>
        <v>0</v>
      </c>
      <c r="O1071" s="23">
        <f t="shared" si="609"/>
        <v>0</v>
      </c>
      <c r="P1071" s="24">
        <f t="shared" si="609"/>
        <v>0</v>
      </c>
      <c r="Q1071" s="24">
        <f t="shared" si="609"/>
        <v>0</v>
      </c>
    </row>
    <row r="1072" spans="1:17" ht="13.6" hidden="1" x14ac:dyDescent="0.25">
      <c r="A1072" s="25" t="s">
        <v>25</v>
      </c>
      <c r="B1072" s="26">
        <v>700</v>
      </c>
      <c r="C1072" s="27" t="s">
        <v>102</v>
      </c>
      <c r="D1072" s="27" t="s">
        <v>102</v>
      </c>
      <c r="E1072" s="29" t="s">
        <v>696</v>
      </c>
      <c r="F1072" s="42">
        <v>200</v>
      </c>
      <c r="G1072" s="27" t="s">
        <v>102</v>
      </c>
      <c r="H1072" s="27" t="s">
        <v>102</v>
      </c>
      <c r="I1072" s="31">
        <f t="shared" si="609"/>
        <v>0</v>
      </c>
      <c r="J1072" s="31">
        <f t="shared" si="609"/>
        <v>0</v>
      </c>
      <c r="K1072" s="31">
        <f t="shared" si="609"/>
        <v>0</v>
      </c>
      <c r="L1072" s="31">
        <f t="shared" si="609"/>
        <v>0</v>
      </c>
      <c r="M1072" s="31">
        <f t="shared" si="609"/>
        <v>0</v>
      </c>
      <c r="N1072" s="31">
        <f t="shared" si="609"/>
        <v>0</v>
      </c>
      <c r="O1072" s="31">
        <f t="shared" si="609"/>
        <v>0</v>
      </c>
      <c r="P1072" s="29">
        <f t="shared" si="609"/>
        <v>0</v>
      </c>
      <c r="Q1072" s="29">
        <f t="shared" si="609"/>
        <v>0</v>
      </c>
    </row>
    <row r="1073" spans="1:17" ht="13.6" hidden="1" x14ac:dyDescent="0.25">
      <c r="A1073" s="25" t="s">
        <v>45</v>
      </c>
      <c r="B1073" s="26">
        <v>700</v>
      </c>
      <c r="C1073" s="27" t="s">
        <v>102</v>
      </c>
      <c r="D1073" s="27" t="s">
        <v>102</v>
      </c>
      <c r="E1073" s="29" t="s">
        <v>696</v>
      </c>
      <c r="F1073" s="42">
        <v>240</v>
      </c>
      <c r="G1073" s="27" t="s">
        <v>102</v>
      </c>
      <c r="H1073" s="27" t="s">
        <v>102</v>
      </c>
      <c r="I1073" s="31">
        <f>+J1073+K1073</f>
        <v>0</v>
      </c>
      <c r="J1073" s="31"/>
      <c r="K1073" s="31"/>
      <c r="L1073" s="31">
        <f>+M1073+N1073</f>
        <v>0</v>
      </c>
      <c r="M1073" s="31"/>
      <c r="N1073" s="31"/>
      <c r="O1073" s="31">
        <f>+P1073+Q1073</f>
        <v>0</v>
      </c>
      <c r="P1073" s="29"/>
      <c r="Q1073" s="29"/>
    </row>
    <row r="1074" spans="1:17" ht="51.65" x14ac:dyDescent="0.2">
      <c r="A1074" s="168" t="s">
        <v>697</v>
      </c>
      <c r="B1074" s="61">
        <v>700</v>
      </c>
      <c r="C1074" s="46" t="s">
        <v>102</v>
      </c>
      <c r="D1074" s="46" t="s">
        <v>181</v>
      </c>
      <c r="E1074" s="45" t="s">
        <v>698</v>
      </c>
      <c r="F1074" s="109"/>
      <c r="G1074" s="46"/>
      <c r="H1074" s="46"/>
      <c r="I1074" s="17">
        <f>+I1075+I1077+I1101</f>
        <v>67849.7</v>
      </c>
      <c r="J1074" s="17">
        <f t="shared" ref="J1074:Q1074" si="610">+J1075+J1077+J1101</f>
        <v>0</v>
      </c>
      <c r="K1074" s="17">
        <f t="shared" si="610"/>
        <v>67849.7</v>
      </c>
      <c r="L1074" s="17">
        <f t="shared" si="610"/>
        <v>75168.800000000003</v>
      </c>
      <c r="M1074" s="17">
        <f t="shared" si="610"/>
        <v>0</v>
      </c>
      <c r="N1074" s="17">
        <f t="shared" si="610"/>
        <v>75168.800000000003</v>
      </c>
      <c r="O1074" s="17">
        <f t="shared" si="610"/>
        <v>78413.7</v>
      </c>
      <c r="P1074" s="17">
        <f t="shared" si="610"/>
        <v>0</v>
      </c>
      <c r="Q1074" s="17">
        <f t="shared" si="610"/>
        <v>78413.7</v>
      </c>
    </row>
    <row r="1075" spans="1:17" ht="40.75" x14ac:dyDescent="0.25">
      <c r="A1075" s="80" t="s">
        <v>33</v>
      </c>
      <c r="B1075" s="26">
        <v>700</v>
      </c>
      <c r="C1075" s="27" t="s">
        <v>102</v>
      </c>
      <c r="D1075" s="27" t="s">
        <v>181</v>
      </c>
      <c r="E1075" s="53" t="s">
        <v>698</v>
      </c>
      <c r="F1075" s="37" t="s">
        <v>69</v>
      </c>
      <c r="G1075" s="27"/>
      <c r="H1075" s="27"/>
      <c r="I1075" s="31">
        <f t="shared" ref="I1075:Q1075" si="611">+I1076</f>
        <v>61849.7</v>
      </c>
      <c r="J1075" s="31">
        <f t="shared" si="611"/>
        <v>0</v>
      </c>
      <c r="K1075" s="31">
        <f t="shared" si="611"/>
        <v>61849.7</v>
      </c>
      <c r="L1075" s="31">
        <f t="shared" si="611"/>
        <v>68168.800000000003</v>
      </c>
      <c r="M1075" s="31">
        <f t="shared" si="611"/>
        <v>0</v>
      </c>
      <c r="N1075" s="31">
        <f t="shared" si="611"/>
        <v>68168.800000000003</v>
      </c>
      <c r="O1075" s="31">
        <f t="shared" si="611"/>
        <v>70413.7</v>
      </c>
      <c r="P1075" s="32">
        <f t="shared" si="611"/>
        <v>0</v>
      </c>
      <c r="Q1075" s="32">
        <f t="shared" si="611"/>
        <v>70413.7</v>
      </c>
    </row>
    <row r="1076" spans="1:17" ht="13.6" x14ac:dyDescent="0.25">
      <c r="A1076" s="25" t="s">
        <v>70</v>
      </c>
      <c r="B1076" s="26">
        <v>700</v>
      </c>
      <c r="C1076" s="27" t="s">
        <v>102</v>
      </c>
      <c r="D1076" s="27" t="s">
        <v>181</v>
      </c>
      <c r="E1076" s="53" t="s">
        <v>698</v>
      </c>
      <c r="F1076" s="37" t="s">
        <v>71</v>
      </c>
      <c r="G1076" s="27" t="s">
        <v>102</v>
      </c>
      <c r="H1076" s="27" t="s">
        <v>181</v>
      </c>
      <c r="I1076" s="31">
        <f>+J1076+K1076</f>
        <v>61849.7</v>
      </c>
      <c r="J1076" s="31"/>
      <c r="K1076" s="31">
        <v>61849.7</v>
      </c>
      <c r="L1076" s="31">
        <f>+M1076+N1076</f>
        <v>68168.800000000003</v>
      </c>
      <c r="M1076" s="31"/>
      <c r="N1076" s="31">
        <v>68168.800000000003</v>
      </c>
      <c r="O1076" s="31">
        <f>+P1076+Q1076</f>
        <v>70413.7</v>
      </c>
      <c r="P1076" s="32"/>
      <c r="Q1076" s="32">
        <v>70413.7</v>
      </c>
    </row>
    <row r="1077" spans="1:17" ht="13.6" x14ac:dyDescent="0.25">
      <c r="A1077" s="25" t="s">
        <v>25</v>
      </c>
      <c r="B1077" s="26">
        <v>700</v>
      </c>
      <c r="C1077" s="27" t="s">
        <v>102</v>
      </c>
      <c r="D1077" s="27" t="s">
        <v>181</v>
      </c>
      <c r="E1077" s="53" t="s">
        <v>698</v>
      </c>
      <c r="F1077" s="42">
        <v>200</v>
      </c>
      <c r="G1077" s="27"/>
      <c r="H1077" s="27"/>
      <c r="I1077" s="31">
        <f>+I1100</f>
        <v>5600</v>
      </c>
      <c r="J1077" s="31">
        <f t="shared" ref="J1077:Q1077" si="612">+J1100</f>
        <v>0</v>
      </c>
      <c r="K1077" s="31">
        <f t="shared" si="612"/>
        <v>5600</v>
      </c>
      <c r="L1077" s="31">
        <f t="shared" si="612"/>
        <v>6600</v>
      </c>
      <c r="M1077" s="31">
        <f t="shared" si="612"/>
        <v>0</v>
      </c>
      <c r="N1077" s="31">
        <f t="shared" si="612"/>
        <v>6600</v>
      </c>
      <c r="O1077" s="31">
        <f t="shared" si="612"/>
        <v>7600</v>
      </c>
      <c r="P1077" s="31">
        <f t="shared" si="612"/>
        <v>0</v>
      </c>
      <c r="Q1077" s="31">
        <f t="shared" si="612"/>
        <v>7600</v>
      </c>
    </row>
    <row r="1078" spans="1:17" ht="25.85" hidden="1" x14ac:dyDescent="0.2">
      <c r="A1078" s="105" t="s">
        <v>699</v>
      </c>
      <c r="B1078" s="4">
        <v>700</v>
      </c>
      <c r="C1078" s="19" t="s">
        <v>102</v>
      </c>
      <c r="D1078" s="19" t="s">
        <v>102</v>
      </c>
      <c r="E1078" s="21" t="s">
        <v>700</v>
      </c>
      <c r="F1078" s="40"/>
      <c r="G1078" s="19" t="s">
        <v>102</v>
      </c>
      <c r="H1078" s="19" t="s">
        <v>102</v>
      </c>
      <c r="I1078" s="23">
        <f t="shared" ref="I1078:Q1078" si="613">+I1079+I1083+I1087</f>
        <v>0</v>
      </c>
      <c r="J1078" s="23">
        <f t="shared" si="613"/>
        <v>0</v>
      </c>
      <c r="K1078" s="23">
        <f t="shared" si="613"/>
        <v>0</v>
      </c>
      <c r="L1078" s="23">
        <f t="shared" si="613"/>
        <v>0</v>
      </c>
      <c r="M1078" s="23">
        <f t="shared" si="613"/>
        <v>0</v>
      </c>
      <c r="N1078" s="23">
        <f t="shared" si="613"/>
        <v>0</v>
      </c>
      <c r="O1078" s="23">
        <f t="shared" si="613"/>
        <v>0</v>
      </c>
      <c r="P1078" s="24">
        <f t="shared" si="613"/>
        <v>0</v>
      </c>
      <c r="Q1078" s="24">
        <f t="shared" si="613"/>
        <v>0</v>
      </c>
    </row>
    <row r="1079" spans="1:17" ht="25.85" hidden="1" x14ac:dyDescent="0.2">
      <c r="A1079" s="105" t="s">
        <v>701</v>
      </c>
      <c r="B1079" s="4">
        <v>700</v>
      </c>
      <c r="C1079" s="19" t="s">
        <v>102</v>
      </c>
      <c r="D1079" s="19" t="s">
        <v>102</v>
      </c>
      <c r="E1079" s="21" t="s">
        <v>702</v>
      </c>
      <c r="F1079" s="40"/>
      <c r="G1079" s="19" t="s">
        <v>102</v>
      </c>
      <c r="H1079" s="19" t="s">
        <v>102</v>
      </c>
      <c r="I1079" s="23">
        <f t="shared" ref="I1079:Q1081" si="614">+I1080</f>
        <v>0</v>
      </c>
      <c r="J1079" s="23">
        <f t="shared" si="614"/>
        <v>0</v>
      </c>
      <c r="K1079" s="23">
        <f t="shared" si="614"/>
        <v>0</v>
      </c>
      <c r="L1079" s="23">
        <f t="shared" si="614"/>
        <v>0</v>
      </c>
      <c r="M1079" s="23">
        <f t="shared" si="614"/>
        <v>0</v>
      </c>
      <c r="N1079" s="23">
        <f t="shared" si="614"/>
        <v>0</v>
      </c>
      <c r="O1079" s="23">
        <f t="shared" si="614"/>
        <v>0</v>
      </c>
      <c r="P1079" s="21">
        <f t="shared" si="614"/>
        <v>0</v>
      </c>
      <c r="Q1079" s="21">
        <f t="shared" si="614"/>
        <v>0</v>
      </c>
    </row>
    <row r="1080" spans="1:17" hidden="1" x14ac:dyDescent="0.2">
      <c r="A1080" s="105" t="s">
        <v>703</v>
      </c>
      <c r="B1080" s="4">
        <v>700</v>
      </c>
      <c r="C1080" s="19" t="s">
        <v>102</v>
      </c>
      <c r="D1080" s="19" t="s">
        <v>102</v>
      </c>
      <c r="E1080" s="21" t="s">
        <v>704</v>
      </c>
      <c r="F1080" s="40"/>
      <c r="G1080" s="19" t="s">
        <v>102</v>
      </c>
      <c r="H1080" s="19" t="s">
        <v>102</v>
      </c>
      <c r="I1080" s="23">
        <f t="shared" si="614"/>
        <v>0</v>
      </c>
      <c r="J1080" s="23">
        <f t="shared" si="614"/>
        <v>0</v>
      </c>
      <c r="K1080" s="23">
        <f t="shared" si="614"/>
        <v>0</v>
      </c>
      <c r="L1080" s="23">
        <f t="shared" si="614"/>
        <v>0</v>
      </c>
      <c r="M1080" s="23">
        <f t="shared" si="614"/>
        <v>0</v>
      </c>
      <c r="N1080" s="23">
        <f t="shared" si="614"/>
        <v>0</v>
      </c>
      <c r="O1080" s="23">
        <f t="shared" si="614"/>
        <v>0</v>
      </c>
      <c r="P1080" s="24">
        <f t="shared" si="614"/>
        <v>0</v>
      </c>
      <c r="Q1080" s="24">
        <f t="shared" si="614"/>
        <v>0</v>
      </c>
    </row>
    <row r="1081" spans="1:17" ht="13.6" hidden="1" x14ac:dyDescent="0.25">
      <c r="A1081" s="25" t="s">
        <v>25</v>
      </c>
      <c r="B1081" s="26">
        <v>700</v>
      </c>
      <c r="C1081" s="27" t="s">
        <v>102</v>
      </c>
      <c r="D1081" s="27" t="s">
        <v>102</v>
      </c>
      <c r="E1081" s="29" t="s">
        <v>704</v>
      </c>
      <c r="F1081" s="42">
        <v>200</v>
      </c>
      <c r="G1081" s="27" t="s">
        <v>102</v>
      </c>
      <c r="H1081" s="27" t="s">
        <v>102</v>
      </c>
      <c r="I1081" s="31">
        <f t="shared" si="614"/>
        <v>0</v>
      </c>
      <c r="J1081" s="31">
        <f t="shared" si="614"/>
        <v>0</v>
      </c>
      <c r="K1081" s="31">
        <f t="shared" si="614"/>
        <v>0</v>
      </c>
      <c r="L1081" s="31">
        <f t="shared" si="614"/>
        <v>0</v>
      </c>
      <c r="M1081" s="31">
        <f t="shared" si="614"/>
        <v>0</v>
      </c>
      <c r="N1081" s="31">
        <f t="shared" si="614"/>
        <v>0</v>
      </c>
      <c r="O1081" s="31">
        <f t="shared" si="614"/>
        <v>0</v>
      </c>
      <c r="P1081" s="29">
        <f t="shared" si="614"/>
        <v>0</v>
      </c>
      <c r="Q1081" s="29">
        <f t="shared" si="614"/>
        <v>0</v>
      </c>
    </row>
    <row r="1082" spans="1:17" ht="13.6" hidden="1" x14ac:dyDescent="0.25">
      <c r="A1082" s="25" t="s">
        <v>45</v>
      </c>
      <c r="B1082" s="26">
        <v>700</v>
      </c>
      <c r="C1082" s="27" t="s">
        <v>102</v>
      </c>
      <c r="D1082" s="27" t="s">
        <v>102</v>
      </c>
      <c r="E1082" s="29" t="s">
        <v>704</v>
      </c>
      <c r="F1082" s="42">
        <v>240</v>
      </c>
      <c r="G1082" s="27" t="s">
        <v>102</v>
      </c>
      <c r="H1082" s="27" t="s">
        <v>102</v>
      </c>
      <c r="I1082" s="31">
        <f>+J1082+K1082</f>
        <v>0</v>
      </c>
      <c r="J1082" s="31"/>
      <c r="K1082" s="31"/>
      <c r="L1082" s="31">
        <f>+M1082+N1082</f>
        <v>0</v>
      </c>
      <c r="M1082" s="31"/>
      <c r="N1082" s="31"/>
      <c r="O1082" s="31">
        <f>+P1082+Q1082</f>
        <v>0</v>
      </c>
      <c r="P1082" s="29"/>
      <c r="Q1082" s="29"/>
    </row>
    <row r="1083" spans="1:17" ht="25.85" hidden="1" x14ac:dyDescent="0.2">
      <c r="A1083" s="105" t="s">
        <v>705</v>
      </c>
      <c r="B1083" s="4">
        <v>700</v>
      </c>
      <c r="C1083" s="19" t="s">
        <v>102</v>
      </c>
      <c r="D1083" s="19" t="s">
        <v>102</v>
      </c>
      <c r="E1083" s="21" t="s">
        <v>706</v>
      </c>
      <c r="F1083" s="40"/>
      <c r="G1083" s="19" t="s">
        <v>102</v>
      </c>
      <c r="H1083" s="19" t="s">
        <v>102</v>
      </c>
      <c r="I1083" s="23">
        <f t="shared" ref="I1083:Q1085" si="615">+I1084</f>
        <v>0</v>
      </c>
      <c r="J1083" s="23">
        <f t="shared" si="615"/>
        <v>0</v>
      </c>
      <c r="K1083" s="23">
        <f t="shared" si="615"/>
        <v>0</v>
      </c>
      <c r="L1083" s="23">
        <f t="shared" si="615"/>
        <v>0</v>
      </c>
      <c r="M1083" s="23">
        <f t="shared" si="615"/>
        <v>0</v>
      </c>
      <c r="N1083" s="23">
        <f t="shared" si="615"/>
        <v>0</v>
      </c>
      <c r="O1083" s="23">
        <f t="shared" si="615"/>
        <v>0</v>
      </c>
      <c r="P1083" s="21">
        <f t="shared" si="615"/>
        <v>0</v>
      </c>
      <c r="Q1083" s="21">
        <f t="shared" si="615"/>
        <v>0</v>
      </c>
    </row>
    <row r="1084" spans="1:17" hidden="1" x14ac:dyDescent="0.2">
      <c r="A1084" s="105" t="s">
        <v>707</v>
      </c>
      <c r="B1084" s="4">
        <v>700</v>
      </c>
      <c r="C1084" s="19" t="s">
        <v>102</v>
      </c>
      <c r="D1084" s="19" t="s">
        <v>102</v>
      </c>
      <c r="E1084" s="21" t="s">
        <v>708</v>
      </c>
      <c r="F1084" s="40"/>
      <c r="G1084" s="19" t="s">
        <v>102</v>
      </c>
      <c r="H1084" s="19" t="s">
        <v>102</v>
      </c>
      <c r="I1084" s="23">
        <f t="shared" si="615"/>
        <v>0</v>
      </c>
      <c r="J1084" s="23">
        <f t="shared" si="615"/>
        <v>0</v>
      </c>
      <c r="K1084" s="23">
        <f t="shared" si="615"/>
        <v>0</v>
      </c>
      <c r="L1084" s="23">
        <f t="shared" si="615"/>
        <v>0</v>
      </c>
      <c r="M1084" s="23">
        <f t="shared" si="615"/>
        <v>0</v>
      </c>
      <c r="N1084" s="23">
        <f t="shared" si="615"/>
        <v>0</v>
      </c>
      <c r="O1084" s="23">
        <f t="shared" si="615"/>
        <v>0</v>
      </c>
      <c r="P1084" s="24">
        <f t="shared" si="615"/>
        <v>0</v>
      </c>
      <c r="Q1084" s="24">
        <f t="shared" si="615"/>
        <v>0</v>
      </c>
    </row>
    <row r="1085" spans="1:17" ht="13.6" hidden="1" x14ac:dyDescent="0.25">
      <c r="A1085" s="25" t="s">
        <v>25</v>
      </c>
      <c r="B1085" s="26">
        <v>700</v>
      </c>
      <c r="C1085" s="27" t="s">
        <v>102</v>
      </c>
      <c r="D1085" s="27" t="s">
        <v>102</v>
      </c>
      <c r="E1085" s="29" t="s">
        <v>708</v>
      </c>
      <c r="F1085" s="42">
        <v>200</v>
      </c>
      <c r="G1085" s="27" t="s">
        <v>102</v>
      </c>
      <c r="H1085" s="27" t="s">
        <v>102</v>
      </c>
      <c r="I1085" s="31">
        <f t="shared" si="615"/>
        <v>0</v>
      </c>
      <c r="J1085" s="31">
        <f t="shared" si="615"/>
        <v>0</v>
      </c>
      <c r="K1085" s="31">
        <f t="shared" si="615"/>
        <v>0</v>
      </c>
      <c r="L1085" s="31">
        <f t="shared" si="615"/>
        <v>0</v>
      </c>
      <c r="M1085" s="31">
        <f t="shared" si="615"/>
        <v>0</v>
      </c>
      <c r="N1085" s="31">
        <f t="shared" si="615"/>
        <v>0</v>
      </c>
      <c r="O1085" s="31">
        <f t="shared" si="615"/>
        <v>0</v>
      </c>
      <c r="P1085" s="29">
        <f t="shared" si="615"/>
        <v>0</v>
      </c>
      <c r="Q1085" s="29">
        <f t="shared" si="615"/>
        <v>0</v>
      </c>
    </row>
    <row r="1086" spans="1:17" ht="13.6" hidden="1" x14ac:dyDescent="0.25">
      <c r="A1086" s="25" t="s">
        <v>45</v>
      </c>
      <c r="B1086" s="26">
        <v>700</v>
      </c>
      <c r="C1086" s="27" t="s">
        <v>102</v>
      </c>
      <c r="D1086" s="27" t="s">
        <v>102</v>
      </c>
      <c r="E1086" s="29" t="s">
        <v>708</v>
      </c>
      <c r="F1086" s="42">
        <v>240</v>
      </c>
      <c r="G1086" s="27" t="s">
        <v>102</v>
      </c>
      <c r="H1086" s="27" t="s">
        <v>102</v>
      </c>
      <c r="I1086" s="31">
        <f>+J1086+K1086</f>
        <v>0</v>
      </c>
      <c r="J1086" s="31"/>
      <c r="K1086" s="31"/>
      <c r="L1086" s="31">
        <f>+M1086+N1086</f>
        <v>0</v>
      </c>
      <c r="M1086" s="31"/>
      <c r="N1086" s="31"/>
      <c r="O1086" s="31">
        <f>+P1086+Q1086</f>
        <v>0</v>
      </c>
      <c r="P1086" s="29"/>
      <c r="Q1086" s="29"/>
    </row>
    <row r="1087" spans="1:17" ht="25.85" hidden="1" x14ac:dyDescent="0.2">
      <c r="A1087" s="105" t="s">
        <v>709</v>
      </c>
      <c r="B1087" s="4">
        <v>700</v>
      </c>
      <c r="C1087" s="19" t="s">
        <v>102</v>
      </c>
      <c r="D1087" s="19" t="s">
        <v>102</v>
      </c>
      <c r="E1087" s="21" t="s">
        <v>710</v>
      </c>
      <c r="F1087" s="40"/>
      <c r="G1087" s="19" t="s">
        <v>102</v>
      </c>
      <c r="H1087" s="19" t="s">
        <v>102</v>
      </c>
      <c r="I1087" s="23">
        <f t="shared" ref="I1087:Q1089" si="616">+I1088</f>
        <v>0</v>
      </c>
      <c r="J1087" s="23">
        <f t="shared" si="616"/>
        <v>0</v>
      </c>
      <c r="K1087" s="23">
        <f t="shared" si="616"/>
        <v>0</v>
      </c>
      <c r="L1087" s="23">
        <f t="shared" si="616"/>
        <v>0</v>
      </c>
      <c r="M1087" s="23">
        <f t="shared" si="616"/>
        <v>0</v>
      </c>
      <c r="N1087" s="23">
        <f t="shared" si="616"/>
        <v>0</v>
      </c>
      <c r="O1087" s="23">
        <f t="shared" si="616"/>
        <v>0</v>
      </c>
      <c r="P1087" s="21">
        <f t="shared" si="616"/>
        <v>0</v>
      </c>
      <c r="Q1087" s="21">
        <f t="shared" si="616"/>
        <v>0</v>
      </c>
    </row>
    <row r="1088" spans="1:17" ht="25.85" hidden="1" x14ac:dyDescent="0.2">
      <c r="A1088" s="105" t="s">
        <v>711</v>
      </c>
      <c r="B1088" s="4">
        <v>700</v>
      </c>
      <c r="C1088" s="19" t="s">
        <v>102</v>
      </c>
      <c r="D1088" s="19" t="s">
        <v>102</v>
      </c>
      <c r="E1088" s="21" t="s">
        <v>712</v>
      </c>
      <c r="F1088" s="40"/>
      <c r="G1088" s="19" t="s">
        <v>102</v>
      </c>
      <c r="H1088" s="19" t="s">
        <v>102</v>
      </c>
      <c r="I1088" s="23">
        <f t="shared" si="616"/>
        <v>0</v>
      </c>
      <c r="J1088" s="23">
        <f t="shared" si="616"/>
        <v>0</v>
      </c>
      <c r="K1088" s="23">
        <f t="shared" si="616"/>
        <v>0</v>
      </c>
      <c r="L1088" s="23">
        <f t="shared" si="616"/>
        <v>0</v>
      </c>
      <c r="M1088" s="23">
        <f t="shared" si="616"/>
        <v>0</v>
      </c>
      <c r="N1088" s="23">
        <f t="shared" si="616"/>
        <v>0</v>
      </c>
      <c r="O1088" s="23">
        <f t="shared" si="616"/>
        <v>0</v>
      </c>
      <c r="P1088" s="24">
        <f t="shared" si="616"/>
        <v>0</v>
      </c>
      <c r="Q1088" s="24">
        <f t="shared" si="616"/>
        <v>0</v>
      </c>
    </row>
    <row r="1089" spans="1:17" ht="13.6" hidden="1" x14ac:dyDescent="0.25">
      <c r="A1089" s="25" t="s">
        <v>25</v>
      </c>
      <c r="B1089" s="26">
        <v>700</v>
      </c>
      <c r="C1089" s="27" t="s">
        <v>102</v>
      </c>
      <c r="D1089" s="27" t="s">
        <v>102</v>
      </c>
      <c r="E1089" s="29" t="s">
        <v>712</v>
      </c>
      <c r="F1089" s="42">
        <v>200</v>
      </c>
      <c r="G1089" s="27" t="s">
        <v>102</v>
      </c>
      <c r="H1089" s="27" t="s">
        <v>102</v>
      </c>
      <c r="I1089" s="31">
        <f t="shared" si="616"/>
        <v>0</v>
      </c>
      <c r="J1089" s="31">
        <f t="shared" si="616"/>
        <v>0</v>
      </c>
      <c r="K1089" s="31">
        <f t="shared" si="616"/>
        <v>0</v>
      </c>
      <c r="L1089" s="31">
        <f t="shared" si="616"/>
        <v>0</v>
      </c>
      <c r="M1089" s="31">
        <f t="shared" si="616"/>
        <v>0</v>
      </c>
      <c r="N1089" s="31">
        <f t="shared" si="616"/>
        <v>0</v>
      </c>
      <c r="O1089" s="31">
        <f t="shared" si="616"/>
        <v>0</v>
      </c>
      <c r="P1089" s="29">
        <f t="shared" si="616"/>
        <v>0</v>
      </c>
      <c r="Q1089" s="29">
        <f t="shared" si="616"/>
        <v>0</v>
      </c>
    </row>
    <row r="1090" spans="1:17" ht="13.6" hidden="1" x14ac:dyDescent="0.25">
      <c r="A1090" s="25" t="s">
        <v>45</v>
      </c>
      <c r="B1090" s="26">
        <v>700</v>
      </c>
      <c r="C1090" s="27" t="s">
        <v>102</v>
      </c>
      <c r="D1090" s="27" t="s">
        <v>102</v>
      </c>
      <c r="E1090" s="29" t="s">
        <v>712</v>
      </c>
      <c r="F1090" s="42">
        <v>240</v>
      </c>
      <c r="G1090" s="27" t="s">
        <v>102</v>
      </c>
      <c r="H1090" s="27" t="s">
        <v>102</v>
      </c>
      <c r="I1090" s="31">
        <f>+J1090+K1090</f>
        <v>0</v>
      </c>
      <c r="J1090" s="31"/>
      <c r="K1090" s="31"/>
      <c r="L1090" s="31">
        <f>+M1090+N1090</f>
        <v>0</v>
      </c>
      <c r="M1090" s="31"/>
      <c r="N1090" s="31"/>
      <c r="O1090" s="31">
        <f>+P1090+Q1090</f>
        <v>0</v>
      </c>
      <c r="P1090" s="29"/>
      <c r="Q1090" s="29"/>
    </row>
    <row r="1091" spans="1:17" ht="25.85" hidden="1" x14ac:dyDescent="0.2">
      <c r="A1091" s="105" t="s">
        <v>713</v>
      </c>
      <c r="B1091" s="4">
        <v>700</v>
      </c>
      <c r="C1091" s="19" t="s">
        <v>102</v>
      </c>
      <c r="D1091" s="19" t="s">
        <v>102</v>
      </c>
      <c r="E1091" s="21" t="s">
        <v>714</v>
      </c>
      <c r="F1091" s="40"/>
      <c r="G1091" s="19" t="s">
        <v>102</v>
      </c>
      <c r="H1091" s="19" t="s">
        <v>102</v>
      </c>
      <c r="I1091" s="23">
        <f t="shared" ref="I1091:Q1091" si="617">+I1092+I1096</f>
        <v>0</v>
      </c>
      <c r="J1091" s="23">
        <f t="shared" si="617"/>
        <v>0</v>
      </c>
      <c r="K1091" s="23">
        <f t="shared" si="617"/>
        <v>0</v>
      </c>
      <c r="L1091" s="23">
        <f t="shared" si="617"/>
        <v>0</v>
      </c>
      <c r="M1091" s="23">
        <f t="shared" si="617"/>
        <v>0</v>
      </c>
      <c r="N1091" s="23">
        <f t="shared" si="617"/>
        <v>0</v>
      </c>
      <c r="O1091" s="23">
        <f t="shared" si="617"/>
        <v>0</v>
      </c>
      <c r="P1091" s="24">
        <f t="shared" si="617"/>
        <v>0</v>
      </c>
      <c r="Q1091" s="24">
        <f t="shared" si="617"/>
        <v>0</v>
      </c>
    </row>
    <row r="1092" spans="1:17" ht="25.85" hidden="1" x14ac:dyDescent="0.2">
      <c r="A1092" s="105" t="s">
        <v>715</v>
      </c>
      <c r="B1092" s="4">
        <v>700</v>
      </c>
      <c r="C1092" s="19" t="s">
        <v>102</v>
      </c>
      <c r="D1092" s="19" t="s">
        <v>102</v>
      </c>
      <c r="E1092" s="21" t="s">
        <v>716</v>
      </c>
      <c r="F1092" s="40"/>
      <c r="G1092" s="19" t="s">
        <v>102</v>
      </c>
      <c r="H1092" s="19" t="s">
        <v>102</v>
      </c>
      <c r="I1092" s="23">
        <f t="shared" ref="I1092:Q1094" si="618">+I1093</f>
        <v>0</v>
      </c>
      <c r="J1092" s="23">
        <f t="shared" si="618"/>
        <v>0</v>
      </c>
      <c r="K1092" s="23">
        <f t="shared" si="618"/>
        <v>0</v>
      </c>
      <c r="L1092" s="23">
        <f t="shared" si="618"/>
        <v>0</v>
      </c>
      <c r="M1092" s="23">
        <f t="shared" si="618"/>
        <v>0</v>
      </c>
      <c r="N1092" s="23">
        <f t="shared" si="618"/>
        <v>0</v>
      </c>
      <c r="O1092" s="23">
        <f t="shared" si="618"/>
        <v>0</v>
      </c>
      <c r="P1092" s="21">
        <f t="shared" si="618"/>
        <v>0</v>
      </c>
      <c r="Q1092" s="21">
        <f t="shared" si="618"/>
        <v>0</v>
      </c>
    </row>
    <row r="1093" spans="1:17" ht="25.85" hidden="1" x14ac:dyDescent="0.2">
      <c r="A1093" s="105" t="s">
        <v>717</v>
      </c>
      <c r="B1093" s="4">
        <v>700</v>
      </c>
      <c r="C1093" s="19" t="s">
        <v>102</v>
      </c>
      <c r="D1093" s="19" t="s">
        <v>102</v>
      </c>
      <c r="E1093" s="21" t="s">
        <v>718</v>
      </c>
      <c r="F1093" s="40"/>
      <c r="G1093" s="19" t="s">
        <v>102</v>
      </c>
      <c r="H1093" s="19" t="s">
        <v>102</v>
      </c>
      <c r="I1093" s="23">
        <f t="shared" si="618"/>
        <v>0</v>
      </c>
      <c r="J1093" s="23">
        <f t="shared" si="618"/>
        <v>0</v>
      </c>
      <c r="K1093" s="23">
        <f t="shared" si="618"/>
        <v>0</v>
      </c>
      <c r="L1093" s="23">
        <f t="shared" si="618"/>
        <v>0</v>
      </c>
      <c r="M1093" s="23">
        <f t="shared" si="618"/>
        <v>0</v>
      </c>
      <c r="N1093" s="23">
        <f t="shared" si="618"/>
        <v>0</v>
      </c>
      <c r="O1093" s="23">
        <f t="shared" si="618"/>
        <v>0</v>
      </c>
      <c r="P1093" s="24">
        <f t="shared" si="618"/>
        <v>0</v>
      </c>
      <c r="Q1093" s="24">
        <f t="shared" si="618"/>
        <v>0</v>
      </c>
    </row>
    <row r="1094" spans="1:17" ht="13.6" hidden="1" x14ac:dyDescent="0.25">
      <c r="A1094" s="25" t="s">
        <v>25</v>
      </c>
      <c r="B1094" s="26">
        <v>700</v>
      </c>
      <c r="C1094" s="27" t="s">
        <v>102</v>
      </c>
      <c r="D1094" s="27" t="s">
        <v>102</v>
      </c>
      <c r="E1094" s="29" t="s">
        <v>718</v>
      </c>
      <c r="F1094" s="42">
        <v>200</v>
      </c>
      <c r="G1094" s="27" t="s">
        <v>102</v>
      </c>
      <c r="H1094" s="27" t="s">
        <v>102</v>
      </c>
      <c r="I1094" s="31">
        <f t="shared" si="618"/>
        <v>0</v>
      </c>
      <c r="J1094" s="31">
        <f t="shared" si="618"/>
        <v>0</v>
      </c>
      <c r="K1094" s="31">
        <f t="shared" si="618"/>
        <v>0</v>
      </c>
      <c r="L1094" s="31">
        <f t="shared" si="618"/>
        <v>0</v>
      </c>
      <c r="M1094" s="31">
        <f t="shared" si="618"/>
        <v>0</v>
      </c>
      <c r="N1094" s="31">
        <f t="shared" si="618"/>
        <v>0</v>
      </c>
      <c r="O1094" s="31">
        <f t="shared" si="618"/>
        <v>0</v>
      </c>
      <c r="P1094" s="29">
        <f t="shared" si="618"/>
        <v>0</v>
      </c>
      <c r="Q1094" s="29">
        <f t="shared" si="618"/>
        <v>0</v>
      </c>
    </row>
    <row r="1095" spans="1:17" ht="13.6" hidden="1" x14ac:dyDescent="0.25">
      <c r="A1095" s="25" t="s">
        <v>45</v>
      </c>
      <c r="B1095" s="26">
        <v>700</v>
      </c>
      <c r="C1095" s="27" t="s">
        <v>102</v>
      </c>
      <c r="D1095" s="27" t="s">
        <v>102</v>
      </c>
      <c r="E1095" s="29" t="s">
        <v>718</v>
      </c>
      <c r="F1095" s="42">
        <v>240</v>
      </c>
      <c r="G1095" s="27" t="s">
        <v>102</v>
      </c>
      <c r="H1095" s="27" t="s">
        <v>102</v>
      </c>
      <c r="I1095" s="31">
        <f>+J1095+K1095</f>
        <v>0</v>
      </c>
      <c r="J1095" s="31"/>
      <c r="K1095" s="31"/>
      <c r="L1095" s="31">
        <f>+M1095+N1095</f>
        <v>0</v>
      </c>
      <c r="M1095" s="31"/>
      <c r="N1095" s="31"/>
      <c r="O1095" s="31">
        <f>+P1095+Q1095</f>
        <v>0</v>
      </c>
      <c r="P1095" s="29"/>
      <c r="Q1095" s="29"/>
    </row>
    <row r="1096" spans="1:17" ht="25.85" hidden="1" x14ac:dyDescent="0.2">
      <c r="A1096" s="105" t="s">
        <v>719</v>
      </c>
      <c r="B1096" s="4">
        <v>700</v>
      </c>
      <c r="C1096" s="19" t="s">
        <v>102</v>
      </c>
      <c r="D1096" s="19" t="s">
        <v>102</v>
      </c>
      <c r="E1096" s="21" t="s">
        <v>720</v>
      </c>
      <c r="F1096" s="40"/>
      <c r="G1096" s="19" t="s">
        <v>102</v>
      </c>
      <c r="H1096" s="19" t="s">
        <v>102</v>
      </c>
      <c r="I1096" s="23">
        <f t="shared" ref="I1096:Q1098" si="619">+I1097</f>
        <v>0</v>
      </c>
      <c r="J1096" s="23">
        <f t="shared" si="619"/>
        <v>0</v>
      </c>
      <c r="K1096" s="23">
        <f t="shared" si="619"/>
        <v>0</v>
      </c>
      <c r="L1096" s="23">
        <f t="shared" si="619"/>
        <v>0</v>
      </c>
      <c r="M1096" s="23">
        <f t="shared" si="619"/>
        <v>0</v>
      </c>
      <c r="N1096" s="23">
        <f t="shared" si="619"/>
        <v>0</v>
      </c>
      <c r="O1096" s="23">
        <f t="shared" si="619"/>
        <v>0</v>
      </c>
      <c r="P1096" s="21">
        <f t="shared" si="619"/>
        <v>0</v>
      </c>
      <c r="Q1096" s="21">
        <f t="shared" si="619"/>
        <v>0</v>
      </c>
    </row>
    <row r="1097" spans="1:17" ht="25.85" hidden="1" x14ac:dyDescent="0.2">
      <c r="A1097" s="105" t="s">
        <v>721</v>
      </c>
      <c r="B1097" s="4">
        <v>700</v>
      </c>
      <c r="C1097" s="19" t="s">
        <v>102</v>
      </c>
      <c r="D1097" s="19" t="s">
        <v>102</v>
      </c>
      <c r="E1097" s="21" t="s">
        <v>722</v>
      </c>
      <c r="F1097" s="40"/>
      <c r="G1097" s="19" t="s">
        <v>102</v>
      </c>
      <c r="H1097" s="19" t="s">
        <v>102</v>
      </c>
      <c r="I1097" s="23">
        <f t="shared" si="619"/>
        <v>0</v>
      </c>
      <c r="J1097" s="23">
        <f t="shared" si="619"/>
        <v>0</v>
      </c>
      <c r="K1097" s="23">
        <f t="shared" si="619"/>
        <v>0</v>
      </c>
      <c r="L1097" s="23">
        <f t="shared" si="619"/>
        <v>0</v>
      </c>
      <c r="M1097" s="23">
        <f t="shared" si="619"/>
        <v>0</v>
      </c>
      <c r="N1097" s="23">
        <f t="shared" si="619"/>
        <v>0</v>
      </c>
      <c r="O1097" s="23">
        <f t="shared" si="619"/>
        <v>0</v>
      </c>
      <c r="P1097" s="24">
        <f t="shared" si="619"/>
        <v>0</v>
      </c>
      <c r="Q1097" s="24">
        <f t="shared" si="619"/>
        <v>0</v>
      </c>
    </row>
    <row r="1098" spans="1:17" ht="13.6" hidden="1" x14ac:dyDescent="0.25">
      <c r="A1098" s="25" t="s">
        <v>25</v>
      </c>
      <c r="B1098" s="26">
        <v>700</v>
      </c>
      <c r="C1098" s="27" t="s">
        <v>102</v>
      </c>
      <c r="D1098" s="27" t="s">
        <v>102</v>
      </c>
      <c r="E1098" s="29" t="s">
        <v>722</v>
      </c>
      <c r="F1098" s="42">
        <v>200</v>
      </c>
      <c r="G1098" s="27" t="s">
        <v>102</v>
      </c>
      <c r="H1098" s="27" t="s">
        <v>102</v>
      </c>
      <c r="I1098" s="31">
        <f t="shared" si="619"/>
        <v>0</v>
      </c>
      <c r="J1098" s="31">
        <f t="shared" si="619"/>
        <v>0</v>
      </c>
      <c r="K1098" s="31">
        <f t="shared" si="619"/>
        <v>0</v>
      </c>
      <c r="L1098" s="31">
        <f t="shared" si="619"/>
        <v>0</v>
      </c>
      <c r="M1098" s="31">
        <f t="shared" si="619"/>
        <v>0</v>
      </c>
      <c r="N1098" s="31">
        <f t="shared" si="619"/>
        <v>0</v>
      </c>
      <c r="O1098" s="31">
        <f t="shared" si="619"/>
        <v>0</v>
      </c>
      <c r="P1098" s="29">
        <f t="shared" si="619"/>
        <v>0</v>
      </c>
      <c r="Q1098" s="29">
        <f t="shared" si="619"/>
        <v>0</v>
      </c>
    </row>
    <row r="1099" spans="1:17" ht="13.6" hidden="1" x14ac:dyDescent="0.25">
      <c r="A1099" s="25" t="s">
        <v>45</v>
      </c>
      <c r="B1099" s="26">
        <v>700</v>
      </c>
      <c r="C1099" s="27" t="s">
        <v>102</v>
      </c>
      <c r="D1099" s="27" t="s">
        <v>102</v>
      </c>
      <c r="E1099" s="29" t="s">
        <v>722</v>
      </c>
      <c r="F1099" s="42">
        <v>240</v>
      </c>
      <c r="G1099" s="27" t="s">
        <v>102</v>
      </c>
      <c r="H1099" s="27" t="s">
        <v>102</v>
      </c>
      <c r="I1099" s="31">
        <f t="shared" ref="I1099:I1100" si="620">+J1099+K1099</f>
        <v>0</v>
      </c>
      <c r="J1099" s="31"/>
      <c r="K1099" s="31"/>
      <c r="L1099" s="31">
        <f t="shared" ref="L1099:L1100" si="621">+M1099+N1099</f>
        <v>0</v>
      </c>
      <c r="M1099" s="31"/>
      <c r="N1099" s="31"/>
      <c r="O1099" s="31">
        <f t="shared" ref="O1099:O1100" si="622">+P1099+Q1099</f>
        <v>0</v>
      </c>
      <c r="P1099" s="29"/>
      <c r="Q1099" s="29"/>
    </row>
    <row r="1100" spans="1:17" ht="13.6" x14ac:dyDescent="0.25">
      <c r="A1100" s="80" t="s">
        <v>45</v>
      </c>
      <c r="B1100" s="26">
        <v>700</v>
      </c>
      <c r="C1100" s="27" t="s">
        <v>102</v>
      </c>
      <c r="D1100" s="27" t="s">
        <v>181</v>
      </c>
      <c r="E1100" s="53" t="s">
        <v>698</v>
      </c>
      <c r="F1100" s="42">
        <v>240</v>
      </c>
      <c r="G1100" s="27" t="s">
        <v>102</v>
      </c>
      <c r="H1100" s="27" t="s">
        <v>181</v>
      </c>
      <c r="I1100" s="31">
        <f t="shared" si="620"/>
        <v>5600</v>
      </c>
      <c r="J1100" s="31"/>
      <c r="K1100" s="31">
        <v>5600</v>
      </c>
      <c r="L1100" s="31">
        <f t="shared" si="621"/>
        <v>6600</v>
      </c>
      <c r="M1100" s="31"/>
      <c r="N1100" s="31">
        <v>6600</v>
      </c>
      <c r="O1100" s="31">
        <f t="shared" si="622"/>
        <v>7600</v>
      </c>
      <c r="P1100" s="29"/>
      <c r="Q1100" s="29">
        <v>7600</v>
      </c>
    </row>
    <row r="1101" spans="1:17" ht="13.6" x14ac:dyDescent="0.25">
      <c r="A1101" s="90" t="s">
        <v>19</v>
      </c>
      <c r="B1101" s="26">
        <v>700</v>
      </c>
      <c r="C1101" s="27" t="s">
        <v>102</v>
      </c>
      <c r="D1101" s="27" t="s">
        <v>181</v>
      </c>
      <c r="E1101" s="53" t="s">
        <v>698</v>
      </c>
      <c r="F1101" s="42">
        <v>800</v>
      </c>
      <c r="G1101" s="27"/>
      <c r="H1101" s="27"/>
      <c r="I1101" s="31">
        <f t="shared" ref="I1101:Q1101" si="623">+I1102</f>
        <v>400</v>
      </c>
      <c r="J1101" s="31">
        <f t="shared" si="623"/>
        <v>0</v>
      </c>
      <c r="K1101" s="31">
        <f t="shared" si="623"/>
        <v>400</v>
      </c>
      <c r="L1101" s="31">
        <f t="shared" si="623"/>
        <v>400</v>
      </c>
      <c r="M1101" s="31">
        <f t="shared" si="623"/>
        <v>0</v>
      </c>
      <c r="N1101" s="31">
        <f t="shared" si="623"/>
        <v>400</v>
      </c>
      <c r="O1101" s="31">
        <f t="shared" si="623"/>
        <v>400</v>
      </c>
      <c r="P1101" s="29">
        <f t="shared" si="623"/>
        <v>0</v>
      </c>
      <c r="Q1101" s="29">
        <f t="shared" si="623"/>
        <v>400</v>
      </c>
    </row>
    <row r="1102" spans="1:17" ht="13.6" x14ac:dyDescent="0.25">
      <c r="A1102" s="90" t="s">
        <v>72</v>
      </c>
      <c r="B1102" s="26">
        <v>700</v>
      </c>
      <c r="C1102" s="27" t="s">
        <v>102</v>
      </c>
      <c r="D1102" s="27" t="s">
        <v>181</v>
      </c>
      <c r="E1102" s="53" t="s">
        <v>698</v>
      </c>
      <c r="F1102" s="42">
        <v>850</v>
      </c>
      <c r="G1102" s="27" t="s">
        <v>102</v>
      </c>
      <c r="H1102" s="27" t="s">
        <v>181</v>
      </c>
      <c r="I1102" s="31">
        <f>+J1102+K1102</f>
        <v>400</v>
      </c>
      <c r="J1102" s="31"/>
      <c r="K1102" s="31">
        <v>400</v>
      </c>
      <c r="L1102" s="31">
        <f>+M1102+N1102</f>
        <v>400</v>
      </c>
      <c r="M1102" s="31"/>
      <c r="N1102" s="31">
        <v>400</v>
      </c>
      <c r="O1102" s="31">
        <f>+P1102+Q1102</f>
        <v>400</v>
      </c>
      <c r="P1102" s="29"/>
      <c r="Q1102" s="29">
        <v>400</v>
      </c>
    </row>
    <row r="1103" spans="1:17" ht="25.85" x14ac:dyDescent="0.25">
      <c r="A1103" s="167" t="s">
        <v>723</v>
      </c>
      <c r="B1103" s="45">
        <v>700</v>
      </c>
      <c r="C1103" s="46" t="s">
        <v>63</v>
      </c>
      <c r="D1103" s="46" t="s">
        <v>13</v>
      </c>
      <c r="E1103" s="61" t="s">
        <v>724</v>
      </c>
      <c r="F1103" s="48"/>
      <c r="G1103" s="46"/>
      <c r="H1103" s="46"/>
      <c r="I1103" s="17">
        <f>+I1104+I1147</f>
        <v>3132</v>
      </c>
      <c r="J1103" s="17">
        <f t="shared" ref="J1103:Q1103" si="624">+J1104+J1147</f>
        <v>0</v>
      </c>
      <c r="K1103" s="17">
        <f t="shared" si="624"/>
        <v>3132</v>
      </c>
      <c r="L1103" s="17">
        <f t="shared" si="624"/>
        <v>3546.7000000000003</v>
      </c>
      <c r="M1103" s="17">
        <f t="shared" si="624"/>
        <v>0</v>
      </c>
      <c r="N1103" s="17">
        <f t="shared" si="624"/>
        <v>3546.7000000000003</v>
      </c>
      <c r="O1103" s="17">
        <f t="shared" si="624"/>
        <v>3823.3</v>
      </c>
      <c r="P1103" s="17">
        <f t="shared" si="624"/>
        <v>0</v>
      </c>
      <c r="Q1103" s="17">
        <f t="shared" si="624"/>
        <v>3823.3</v>
      </c>
    </row>
    <row r="1104" spans="1:17" ht="40.75" x14ac:dyDescent="0.25">
      <c r="A1104" s="80" t="s">
        <v>33</v>
      </c>
      <c r="B1104" s="53">
        <v>700</v>
      </c>
      <c r="C1104" s="27" t="s">
        <v>63</v>
      </c>
      <c r="D1104" s="27" t="s">
        <v>13</v>
      </c>
      <c r="E1104" s="26" t="s">
        <v>724</v>
      </c>
      <c r="F1104" s="37" t="s">
        <v>69</v>
      </c>
      <c r="G1104" s="27"/>
      <c r="H1104" s="27"/>
      <c r="I1104" s="31">
        <f>+I1141</f>
        <v>2655.26316</v>
      </c>
      <c r="J1104" s="31">
        <f t="shared" ref="J1104:Q1104" si="625">+J1141</f>
        <v>0</v>
      </c>
      <c r="K1104" s="31">
        <f t="shared" si="625"/>
        <v>2655.26316</v>
      </c>
      <c r="L1104" s="31">
        <f t="shared" si="625"/>
        <v>2962.32</v>
      </c>
      <c r="M1104" s="31">
        <f t="shared" si="625"/>
        <v>0</v>
      </c>
      <c r="N1104" s="31">
        <f t="shared" si="625"/>
        <v>2962.32</v>
      </c>
      <c r="O1104" s="31">
        <f t="shared" si="625"/>
        <v>2962.32</v>
      </c>
      <c r="P1104" s="31">
        <f t="shared" si="625"/>
        <v>0</v>
      </c>
      <c r="Q1104" s="31">
        <f t="shared" si="625"/>
        <v>2962.32</v>
      </c>
    </row>
    <row r="1105" spans="1:17" ht="25.85" hidden="1" x14ac:dyDescent="0.2">
      <c r="A1105" s="105" t="s">
        <v>725</v>
      </c>
      <c r="B1105" s="4">
        <v>700</v>
      </c>
      <c r="C1105" s="19" t="s">
        <v>102</v>
      </c>
      <c r="D1105" s="19" t="s">
        <v>102</v>
      </c>
      <c r="E1105" s="21" t="s">
        <v>380</v>
      </c>
      <c r="F1105" s="40"/>
      <c r="G1105" s="19" t="s">
        <v>102</v>
      </c>
      <c r="H1105" s="19" t="s">
        <v>102</v>
      </c>
      <c r="I1105" s="23">
        <f t="shared" ref="I1105:Q1105" si="626">+I1106</f>
        <v>0</v>
      </c>
      <c r="J1105" s="23">
        <f t="shared" si="626"/>
        <v>0</v>
      </c>
      <c r="K1105" s="23">
        <f t="shared" si="626"/>
        <v>0</v>
      </c>
      <c r="L1105" s="23">
        <f t="shared" si="626"/>
        <v>0</v>
      </c>
      <c r="M1105" s="23">
        <f t="shared" si="626"/>
        <v>0</v>
      </c>
      <c r="N1105" s="23">
        <f t="shared" si="626"/>
        <v>0</v>
      </c>
      <c r="O1105" s="23">
        <f t="shared" si="626"/>
        <v>0</v>
      </c>
      <c r="P1105" s="21">
        <f t="shared" si="626"/>
        <v>0</v>
      </c>
      <c r="Q1105" s="21">
        <f t="shared" si="626"/>
        <v>0</v>
      </c>
    </row>
    <row r="1106" spans="1:17" hidden="1" x14ac:dyDescent="0.2">
      <c r="A1106" s="105" t="s">
        <v>726</v>
      </c>
      <c r="B1106" s="4">
        <v>700</v>
      </c>
      <c r="C1106" s="19" t="s">
        <v>102</v>
      </c>
      <c r="D1106" s="19" t="s">
        <v>102</v>
      </c>
      <c r="E1106" s="21" t="s">
        <v>382</v>
      </c>
      <c r="F1106" s="40"/>
      <c r="G1106" s="19" t="s">
        <v>102</v>
      </c>
      <c r="H1106" s="19" t="s">
        <v>102</v>
      </c>
      <c r="I1106" s="23">
        <f t="shared" ref="I1106:Q1106" si="627">+I1109+I1107+I1111+I1113</f>
        <v>0</v>
      </c>
      <c r="J1106" s="23">
        <f t="shared" si="627"/>
        <v>0</v>
      </c>
      <c r="K1106" s="23">
        <f t="shared" si="627"/>
        <v>0</v>
      </c>
      <c r="L1106" s="23">
        <f t="shared" si="627"/>
        <v>0</v>
      </c>
      <c r="M1106" s="23">
        <f t="shared" si="627"/>
        <v>0</v>
      </c>
      <c r="N1106" s="23">
        <f t="shared" si="627"/>
        <v>0</v>
      </c>
      <c r="O1106" s="23">
        <f t="shared" si="627"/>
        <v>0</v>
      </c>
      <c r="P1106" s="24">
        <f t="shared" si="627"/>
        <v>0</v>
      </c>
      <c r="Q1106" s="24">
        <f t="shared" si="627"/>
        <v>0</v>
      </c>
    </row>
    <row r="1107" spans="1:17" ht="40.75" hidden="1" x14ac:dyDescent="0.25">
      <c r="A1107" s="25" t="s">
        <v>33</v>
      </c>
      <c r="B1107" s="26">
        <v>700</v>
      </c>
      <c r="C1107" s="27" t="s">
        <v>102</v>
      </c>
      <c r="D1107" s="27" t="s">
        <v>102</v>
      </c>
      <c r="E1107" s="29" t="s">
        <v>382</v>
      </c>
      <c r="F1107" s="42">
        <v>100</v>
      </c>
      <c r="G1107" s="27" t="s">
        <v>102</v>
      </c>
      <c r="H1107" s="27" t="s">
        <v>102</v>
      </c>
      <c r="I1107" s="31">
        <f t="shared" ref="I1107:Q1107" si="628">+I1108</f>
        <v>0</v>
      </c>
      <c r="J1107" s="31">
        <f t="shared" si="628"/>
        <v>0</v>
      </c>
      <c r="K1107" s="31">
        <f t="shared" si="628"/>
        <v>0</v>
      </c>
      <c r="L1107" s="31">
        <f t="shared" si="628"/>
        <v>0</v>
      </c>
      <c r="M1107" s="31">
        <f t="shared" si="628"/>
        <v>0</v>
      </c>
      <c r="N1107" s="31">
        <f t="shared" si="628"/>
        <v>0</v>
      </c>
      <c r="O1107" s="31">
        <f t="shared" si="628"/>
        <v>0</v>
      </c>
      <c r="P1107" s="32">
        <f t="shared" si="628"/>
        <v>0</v>
      </c>
      <c r="Q1107" s="32">
        <f t="shared" si="628"/>
        <v>0</v>
      </c>
    </row>
    <row r="1108" spans="1:17" ht="13.6" hidden="1" x14ac:dyDescent="0.25">
      <c r="A1108" s="36" t="s">
        <v>216</v>
      </c>
      <c r="B1108" s="26">
        <v>700</v>
      </c>
      <c r="C1108" s="27" t="s">
        <v>102</v>
      </c>
      <c r="D1108" s="27" t="s">
        <v>102</v>
      </c>
      <c r="E1108" s="29" t="s">
        <v>382</v>
      </c>
      <c r="F1108" s="42">
        <v>110</v>
      </c>
      <c r="G1108" s="27" t="s">
        <v>102</v>
      </c>
      <c r="H1108" s="27" t="s">
        <v>102</v>
      </c>
      <c r="I1108" s="31">
        <f>+J1108+K1108</f>
        <v>0</v>
      </c>
      <c r="J1108" s="31"/>
      <c r="K1108" s="31"/>
      <c r="L1108" s="31">
        <f>+M1108+N1108</f>
        <v>0</v>
      </c>
      <c r="M1108" s="31"/>
      <c r="N1108" s="31"/>
      <c r="O1108" s="31">
        <f>+P1108+Q1108</f>
        <v>0</v>
      </c>
      <c r="P1108" s="32"/>
      <c r="Q1108" s="32"/>
    </row>
    <row r="1109" spans="1:17" ht="13.6" hidden="1" x14ac:dyDescent="0.25">
      <c r="A1109" s="25" t="s">
        <v>25</v>
      </c>
      <c r="B1109" s="26">
        <v>700</v>
      </c>
      <c r="C1109" s="27" t="s">
        <v>102</v>
      </c>
      <c r="D1109" s="27" t="s">
        <v>102</v>
      </c>
      <c r="E1109" s="29" t="s">
        <v>382</v>
      </c>
      <c r="F1109" s="42">
        <v>200</v>
      </c>
      <c r="G1109" s="27" t="s">
        <v>102</v>
      </c>
      <c r="H1109" s="27" t="s">
        <v>102</v>
      </c>
      <c r="I1109" s="31">
        <f t="shared" ref="I1109:Q1109" si="629">+I1110</f>
        <v>0</v>
      </c>
      <c r="J1109" s="31">
        <f t="shared" si="629"/>
        <v>0</v>
      </c>
      <c r="K1109" s="31">
        <f t="shared" si="629"/>
        <v>0</v>
      </c>
      <c r="L1109" s="31">
        <f t="shared" si="629"/>
        <v>0</v>
      </c>
      <c r="M1109" s="31">
        <f t="shared" si="629"/>
        <v>0</v>
      </c>
      <c r="N1109" s="31">
        <f t="shared" si="629"/>
        <v>0</v>
      </c>
      <c r="O1109" s="31">
        <f t="shared" si="629"/>
        <v>0</v>
      </c>
      <c r="P1109" s="29">
        <f t="shared" si="629"/>
        <v>0</v>
      </c>
      <c r="Q1109" s="29">
        <f t="shared" si="629"/>
        <v>0</v>
      </c>
    </row>
    <row r="1110" spans="1:17" ht="13.6" hidden="1" x14ac:dyDescent="0.25">
      <c r="A1110" s="25" t="s">
        <v>45</v>
      </c>
      <c r="B1110" s="26">
        <v>700</v>
      </c>
      <c r="C1110" s="27" t="s">
        <v>102</v>
      </c>
      <c r="D1110" s="27" t="s">
        <v>102</v>
      </c>
      <c r="E1110" s="29" t="s">
        <v>382</v>
      </c>
      <c r="F1110" s="42">
        <v>240</v>
      </c>
      <c r="G1110" s="27" t="s">
        <v>102</v>
      </c>
      <c r="H1110" s="27" t="s">
        <v>102</v>
      </c>
      <c r="I1110" s="31">
        <f>+J1110+K1110</f>
        <v>0</v>
      </c>
      <c r="J1110" s="31"/>
      <c r="K1110" s="31"/>
      <c r="L1110" s="31">
        <f>+M1110+N1110</f>
        <v>0</v>
      </c>
      <c r="M1110" s="31"/>
      <c r="N1110" s="31"/>
      <c r="O1110" s="31">
        <f>+P1110+Q1110</f>
        <v>0</v>
      </c>
      <c r="P1110" s="29"/>
      <c r="Q1110" s="29"/>
    </row>
    <row r="1111" spans="1:17" ht="13.6" hidden="1" x14ac:dyDescent="0.25">
      <c r="A1111" s="25" t="s">
        <v>135</v>
      </c>
      <c r="B1111" s="26">
        <v>700</v>
      </c>
      <c r="C1111" s="27" t="s">
        <v>102</v>
      </c>
      <c r="D1111" s="27" t="s">
        <v>102</v>
      </c>
      <c r="E1111" s="29" t="s">
        <v>382</v>
      </c>
      <c r="F1111" s="42">
        <v>300</v>
      </c>
      <c r="G1111" s="27" t="s">
        <v>102</v>
      </c>
      <c r="H1111" s="27" t="s">
        <v>102</v>
      </c>
      <c r="I1111" s="31">
        <f t="shared" ref="I1111:Q1111" si="630">+I1112</f>
        <v>0</v>
      </c>
      <c r="J1111" s="31">
        <f t="shared" si="630"/>
        <v>0</v>
      </c>
      <c r="K1111" s="31">
        <f t="shared" si="630"/>
        <v>0</v>
      </c>
      <c r="L1111" s="31">
        <f t="shared" si="630"/>
        <v>0</v>
      </c>
      <c r="M1111" s="31">
        <f t="shared" si="630"/>
        <v>0</v>
      </c>
      <c r="N1111" s="31">
        <f t="shared" si="630"/>
        <v>0</v>
      </c>
      <c r="O1111" s="31">
        <f t="shared" si="630"/>
        <v>0</v>
      </c>
      <c r="P1111" s="29">
        <f t="shared" si="630"/>
        <v>0</v>
      </c>
      <c r="Q1111" s="29">
        <f t="shared" si="630"/>
        <v>0</v>
      </c>
    </row>
    <row r="1112" spans="1:17" ht="13.6" hidden="1" x14ac:dyDescent="0.25">
      <c r="A1112" s="25" t="s">
        <v>166</v>
      </c>
      <c r="B1112" s="26">
        <v>700</v>
      </c>
      <c r="C1112" s="27" t="s">
        <v>102</v>
      </c>
      <c r="D1112" s="27" t="s">
        <v>102</v>
      </c>
      <c r="E1112" s="29" t="s">
        <v>382</v>
      </c>
      <c r="F1112" s="42">
        <v>350</v>
      </c>
      <c r="G1112" s="27" t="s">
        <v>102</v>
      </c>
      <c r="H1112" s="27" t="s">
        <v>102</v>
      </c>
      <c r="I1112" s="31">
        <f>+J1112+K1112</f>
        <v>0</v>
      </c>
      <c r="J1112" s="31"/>
      <c r="K1112" s="31"/>
      <c r="L1112" s="31">
        <f>+M1112+N1112</f>
        <v>0</v>
      </c>
      <c r="M1112" s="31"/>
      <c r="N1112" s="31"/>
      <c r="O1112" s="31">
        <f>+P1112+Q1112</f>
        <v>0</v>
      </c>
      <c r="P1112" s="29"/>
      <c r="Q1112" s="29"/>
    </row>
    <row r="1113" spans="1:17" ht="27.2" hidden="1" x14ac:dyDescent="0.25">
      <c r="A1113" s="36" t="s">
        <v>81</v>
      </c>
      <c r="B1113" s="26">
        <v>700</v>
      </c>
      <c r="C1113" s="27" t="s">
        <v>102</v>
      </c>
      <c r="D1113" s="27" t="s">
        <v>102</v>
      </c>
      <c r="E1113" s="29" t="s">
        <v>382</v>
      </c>
      <c r="F1113" s="42">
        <v>600</v>
      </c>
      <c r="G1113" s="27" t="s">
        <v>102</v>
      </c>
      <c r="H1113" s="27" t="s">
        <v>102</v>
      </c>
      <c r="I1113" s="31">
        <f t="shared" ref="I1113:Q1113" si="631">+I1114</f>
        <v>0</v>
      </c>
      <c r="J1113" s="31">
        <f t="shared" si="631"/>
        <v>0</v>
      </c>
      <c r="K1113" s="31">
        <f t="shared" si="631"/>
        <v>0</v>
      </c>
      <c r="L1113" s="31">
        <f t="shared" si="631"/>
        <v>0</v>
      </c>
      <c r="M1113" s="31">
        <f t="shared" si="631"/>
        <v>0</v>
      </c>
      <c r="N1113" s="31">
        <f t="shared" si="631"/>
        <v>0</v>
      </c>
      <c r="O1113" s="31">
        <f t="shared" si="631"/>
        <v>0</v>
      </c>
      <c r="P1113" s="29">
        <f t="shared" si="631"/>
        <v>0</v>
      </c>
      <c r="Q1113" s="29">
        <f t="shared" si="631"/>
        <v>0</v>
      </c>
    </row>
    <row r="1114" spans="1:17" ht="13.6" hidden="1" x14ac:dyDescent="0.25">
      <c r="A1114" s="80" t="s">
        <v>82</v>
      </c>
      <c r="B1114" s="26">
        <v>700</v>
      </c>
      <c r="C1114" s="27" t="s">
        <v>102</v>
      </c>
      <c r="D1114" s="27" t="s">
        <v>102</v>
      </c>
      <c r="E1114" s="29" t="s">
        <v>382</v>
      </c>
      <c r="F1114" s="42">
        <v>610</v>
      </c>
      <c r="G1114" s="27" t="s">
        <v>102</v>
      </c>
      <c r="H1114" s="27" t="s">
        <v>102</v>
      </c>
      <c r="I1114" s="31">
        <f>+J1114+K1114</f>
        <v>0</v>
      </c>
      <c r="J1114" s="31"/>
      <c r="K1114" s="31"/>
      <c r="L1114" s="31">
        <f>+M1114+N1114</f>
        <v>0</v>
      </c>
      <c r="M1114" s="31"/>
      <c r="N1114" s="31"/>
      <c r="O1114" s="31">
        <f>+P1114+Q1114</f>
        <v>0</v>
      </c>
      <c r="P1114" s="29"/>
      <c r="Q1114" s="29"/>
    </row>
    <row r="1115" spans="1:17" ht="25.85" hidden="1" x14ac:dyDescent="0.2">
      <c r="A1115" s="105" t="s">
        <v>727</v>
      </c>
      <c r="B1115" s="4">
        <v>700</v>
      </c>
      <c r="C1115" s="19" t="s">
        <v>102</v>
      </c>
      <c r="D1115" s="19" t="s">
        <v>102</v>
      </c>
      <c r="E1115" s="21" t="s">
        <v>728</v>
      </c>
      <c r="F1115" s="40"/>
      <c r="G1115" s="19" t="s">
        <v>102</v>
      </c>
      <c r="H1115" s="19" t="s">
        <v>102</v>
      </c>
      <c r="I1115" s="23">
        <f t="shared" ref="I1115:Q1117" si="632">+I1116</f>
        <v>0</v>
      </c>
      <c r="J1115" s="23">
        <f t="shared" si="632"/>
        <v>0</v>
      </c>
      <c r="K1115" s="23">
        <f t="shared" si="632"/>
        <v>0</v>
      </c>
      <c r="L1115" s="23">
        <f t="shared" si="632"/>
        <v>0</v>
      </c>
      <c r="M1115" s="23">
        <f t="shared" si="632"/>
        <v>0</v>
      </c>
      <c r="N1115" s="23">
        <f t="shared" si="632"/>
        <v>0</v>
      </c>
      <c r="O1115" s="23">
        <f t="shared" si="632"/>
        <v>0</v>
      </c>
      <c r="P1115" s="21">
        <f t="shared" si="632"/>
        <v>0</v>
      </c>
      <c r="Q1115" s="21">
        <f t="shared" si="632"/>
        <v>0</v>
      </c>
    </row>
    <row r="1116" spans="1:17" ht="25.85" hidden="1" x14ac:dyDescent="0.25">
      <c r="A1116" s="105" t="s">
        <v>729</v>
      </c>
      <c r="B1116" s="26">
        <v>700</v>
      </c>
      <c r="C1116" s="27" t="s">
        <v>102</v>
      </c>
      <c r="D1116" s="27" t="s">
        <v>102</v>
      </c>
      <c r="E1116" s="29" t="s">
        <v>730</v>
      </c>
      <c r="F1116" s="40"/>
      <c r="G1116" s="27" t="s">
        <v>102</v>
      </c>
      <c r="H1116" s="27" t="s">
        <v>102</v>
      </c>
      <c r="I1116" s="23">
        <f t="shared" si="632"/>
        <v>0</v>
      </c>
      <c r="J1116" s="23">
        <f t="shared" si="632"/>
        <v>0</v>
      </c>
      <c r="K1116" s="23">
        <f t="shared" si="632"/>
        <v>0</v>
      </c>
      <c r="L1116" s="23">
        <f t="shared" si="632"/>
        <v>0</v>
      </c>
      <c r="M1116" s="23">
        <f t="shared" si="632"/>
        <v>0</v>
      </c>
      <c r="N1116" s="23">
        <f t="shared" si="632"/>
        <v>0</v>
      </c>
      <c r="O1116" s="23">
        <f t="shared" si="632"/>
        <v>0</v>
      </c>
      <c r="P1116" s="24">
        <f t="shared" si="632"/>
        <v>0</v>
      </c>
      <c r="Q1116" s="24">
        <f t="shared" si="632"/>
        <v>0</v>
      </c>
    </row>
    <row r="1117" spans="1:17" ht="27.2" hidden="1" x14ac:dyDescent="0.25">
      <c r="A1117" s="36" t="s">
        <v>81</v>
      </c>
      <c r="B1117" s="26">
        <v>700</v>
      </c>
      <c r="C1117" s="27" t="s">
        <v>102</v>
      </c>
      <c r="D1117" s="27" t="s">
        <v>102</v>
      </c>
      <c r="E1117" s="29" t="s">
        <v>730</v>
      </c>
      <c r="F1117" s="42">
        <v>600</v>
      </c>
      <c r="G1117" s="27" t="s">
        <v>102</v>
      </c>
      <c r="H1117" s="27" t="s">
        <v>102</v>
      </c>
      <c r="I1117" s="31">
        <f t="shared" si="632"/>
        <v>0</v>
      </c>
      <c r="J1117" s="31">
        <f t="shared" si="632"/>
        <v>0</v>
      </c>
      <c r="K1117" s="31">
        <f t="shared" si="632"/>
        <v>0</v>
      </c>
      <c r="L1117" s="31">
        <f t="shared" si="632"/>
        <v>0</v>
      </c>
      <c r="M1117" s="31">
        <f t="shared" si="632"/>
        <v>0</v>
      </c>
      <c r="N1117" s="31">
        <f t="shared" si="632"/>
        <v>0</v>
      </c>
      <c r="O1117" s="31">
        <f t="shared" si="632"/>
        <v>0</v>
      </c>
      <c r="P1117" s="29">
        <f t="shared" si="632"/>
        <v>0</v>
      </c>
      <c r="Q1117" s="29">
        <f t="shared" si="632"/>
        <v>0</v>
      </c>
    </row>
    <row r="1118" spans="1:17" ht="13.6" hidden="1" x14ac:dyDescent="0.25">
      <c r="A1118" s="80" t="s">
        <v>82</v>
      </c>
      <c r="B1118" s="26">
        <v>700</v>
      </c>
      <c r="C1118" s="27" t="s">
        <v>102</v>
      </c>
      <c r="D1118" s="27" t="s">
        <v>102</v>
      </c>
      <c r="E1118" s="29" t="s">
        <v>730</v>
      </c>
      <c r="F1118" s="42">
        <v>610</v>
      </c>
      <c r="G1118" s="27" t="s">
        <v>102</v>
      </c>
      <c r="H1118" s="27" t="s">
        <v>102</v>
      </c>
      <c r="I1118" s="31">
        <f>+J1118+K1118</f>
        <v>0</v>
      </c>
      <c r="J1118" s="31"/>
      <c r="K1118" s="31"/>
      <c r="L1118" s="31">
        <f>+M1118+N1118</f>
        <v>0</v>
      </c>
      <c r="M1118" s="31"/>
      <c r="N1118" s="31"/>
      <c r="O1118" s="31">
        <f>+P1118+Q1118</f>
        <v>0</v>
      </c>
      <c r="P1118" s="29"/>
      <c r="Q1118" s="29"/>
    </row>
    <row r="1119" spans="1:17" ht="25.85" hidden="1" x14ac:dyDescent="0.2">
      <c r="A1119" s="105" t="s">
        <v>731</v>
      </c>
      <c r="B1119" s="4">
        <v>700</v>
      </c>
      <c r="C1119" s="19" t="s">
        <v>102</v>
      </c>
      <c r="D1119" s="19" t="s">
        <v>102</v>
      </c>
      <c r="E1119" s="21" t="s">
        <v>732</v>
      </c>
      <c r="F1119" s="40"/>
      <c r="G1119" s="19" t="s">
        <v>102</v>
      </c>
      <c r="H1119" s="19" t="s">
        <v>102</v>
      </c>
      <c r="I1119" s="23">
        <f t="shared" ref="I1119:Q1121" si="633">+I1120</f>
        <v>0</v>
      </c>
      <c r="J1119" s="23">
        <f t="shared" si="633"/>
        <v>0</v>
      </c>
      <c r="K1119" s="23">
        <f t="shared" si="633"/>
        <v>0</v>
      </c>
      <c r="L1119" s="23">
        <f t="shared" si="633"/>
        <v>0</v>
      </c>
      <c r="M1119" s="23">
        <f t="shared" si="633"/>
        <v>0</v>
      </c>
      <c r="N1119" s="23">
        <f t="shared" si="633"/>
        <v>0</v>
      </c>
      <c r="O1119" s="23">
        <f t="shared" si="633"/>
        <v>0</v>
      </c>
      <c r="P1119" s="24">
        <f t="shared" si="633"/>
        <v>0</v>
      </c>
      <c r="Q1119" s="24">
        <f t="shared" si="633"/>
        <v>0</v>
      </c>
    </row>
    <row r="1120" spans="1:17" ht="25.85" hidden="1" x14ac:dyDescent="0.2">
      <c r="A1120" s="105" t="s">
        <v>733</v>
      </c>
      <c r="B1120" s="4">
        <v>700</v>
      </c>
      <c r="C1120" s="19" t="s">
        <v>102</v>
      </c>
      <c r="D1120" s="19" t="s">
        <v>102</v>
      </c>
      <c r="E1120" s="21" t="s">
        <v>732</v>
      </c>
      <c r="F1120" s="40"/>
      <c r="G1120" s="19" t="s">
        <v>102</v>
      </c>
      <c r="H1120" s="19" t="s">
        <v>102</v>
      </c>
      <c r="I1120" s="23">
        <f t="shared" si="633"/>
        <v>0</v>
      </c>
      <c r="J1120" s="23">
        <f t="shared" si="633"/>
        <v>0</v>
      </c>
      <c r="K1120" s="23">
        <f t="shared" si="633"/>
        <v>0</v>
      </c>
      <c r="L1120" s="23">
        <f t="shared" si="633"/>
        <v>0</v>
      </c>
      <c r="M1120" s="23">
        <f t="shared" si="633"/>
        <v>0</v>
      </c>
      <c r="N1120" s="23">
        <f t="shared" si="633"/>
        <v>0</v>
      </c>
      <c r="O1120" s="23">
        <f t="shared" si="633"/>
        <v>0</v>
      </c>
      <c r="P1120" s="21">
        <f t="shared" si="633"/>
        <v>0</v>
      </c>
      <c r="Q1120" s="21">
        <f t="shared" si="633"/>
        <v>0</v>
      </c>
    </row>
    <row r="1121" spans="1:17" ht="27.2" hidden="1" x14ac:dyDescent="0.25">
      <c r="A1121" s="36" t="s">
        <v>81</v>
      </c>
      <c r="B1121" s="26">
        <v>700</v>
      </c>
      <c r="C1121" s="27" t="s">
        <v>102</v>
      </c>
      <c r="D1121" s="27" t="s">
        <v>102</v>
      </c>
      <c r="E1121" s="29" t="s">
        <v>734</v>
      </c>
      <c r="F1121" s="42">
        <v>600</v>
      </c>
      <c r="G1121" s="27" t="s">
        <v>102</v>
      </c>
      <c r="H1121" s="27" t="s">
        <v>102</v>
      </c>
      <c r="I1121" s="31">
        <f t="shared" si="633"/>
        <v>0</v>
      </c>
      <c r="J1121" s="31">
        <f t="shared" si="633"/>
        <v>0</v>
      </c>
      <c r="K1121" s="31">
        <f t="shared" si="633"/>
        <v>0</v>
      </c>
      <c r="L1121" s="31">
        <f t="shared" si="633"/>
        <v>0</v>
      </c>
      <c r="M1121" s="31">
        <f t="shared" si="633"/>
        <v>0</v>
      </c>
      <c r="N1121" s="31">
        <f t="shared" si="633"/>
        <v>0</v>
      </c>
      <c r="O1121" s="31">
        <f t="shared" si="633"/>
        <v>0</v>
      </c>
      <c r="P1121" s="29">
        <f t="shared" si="633"/>
        <v>0</v>
      </c>
      <c r="Q1121" s="29">
        <f t="shared" si="633"/>
        <v>0</v>
      </c>
    </row>
    <row r="1122" spans="1:17" ht="13.6" hidden="1" x14ac:dyDescent="0.25">
      <c r="A1122" s="80" t="s">
        <v>82</v>
      </c>
      <c r="B1122" s="26">
        <v>700</v>
      </c>
      <c r="C1122" s="27" t="s">
        <v>102</v>
      </c>
      <c r="D1122" s="27" t="s">
        <v>102</v>
      </c>
      <c r="E1122" s="29" t="s">
        <v>734</v>
      </c>
      <c r="F1122" s="42">
        <v>610</v>
      </c>
      <c r="G1122" s="27" t="s">
        <v>102</v>
      </c>
      <c r="H1122" s="27" t="s">
        <v>102</v>
      </c>
      <c r="I1122" s="31">
        <f>+J1122+K1122</f>
        <v>0</v>
      </c>
      <c r="J1122" s="31"/>
      <c r="K1122" s="31"/>
      <c r="L1122" s="31">
        <f>+M1122+N1122</f>
        <v>0</v>
      </c>
      <c r="M1122" s="31"/>
      <c r="N1122" s="31"/>
      <c r="O1122" s="31">
        <f>+P1122+Q1122</f>
        <v>0</v>
      </c>
      <c r="P1122" s="29"/>
      <c r="Q1122" s="29"/>
    </row>
    <row r="1123" spans="1:17" ht="13.6" hidden="1" x14ac:dyDescent="0.25">
      <c r="A1123" s="105" t="s">
        <v>103</v>
      </c>
      <c r="B1123" s="4">
        <v>700</v>
      </c>
      <c r="C1123" s="27" t="s">
        <v>102</v>
      </c>
      <c r="D1123" s="27" t="s">
        <v>102</v>
      </c>
      <c r="E1123" s="21" t="s">
        <v>104</v>
      </c>
      <c r="F1123" s="169"/>
      <c r="G1123" s="27" t="s">
        <v>102</v>
      </c>
      <c r="H1123" s="27" t="s">
        <v>102</v>
      </c>
      <c r="I1123" s="23">
        <f t="shared" ref="I1123:Q1123" si="634">+I1124+I1127+I1134</f>
        <v>0</v>
      </c>
      <c r="J1123" s="23">
        <f t="shared" si="634"/>
        <v>0</v>
      </c>
      <c r="K1123" s="23">
        <f t="shared" si="634"/>
        <v>0</v>
      </c>
      <c r="L1123" s="23">
        <f t="shared" si="634"/>
        <v>0</v>
      </c>
      <c r="M1123" s="23">
        <f t="shared" si="634"/>
        <v>0</v>
      </c>
      <c r="N1123" s="23">
        <f t="shared" si="634"/>
        <v>0</v>
      </c>
      <c r="O1123" s="23">
        <f t="shared" si="634"/>
        <v>0</v>
      </c>
      <c r="P1123" s="24">
        <f t="shared" si="634"/>
        <v>0</v>
      </c>
      <c r="Q1123" s="24">
        <f t="shared" si="634"/>
        <v>0</v>
      </c>
    </row>
    <row r="1124" spans="1:17" ht="46.9" hidden="1" x14ac:dyDescent="0.25">
      <c r="A1124" s="170" t="s">
        <v>735</v>
      </c>
      <c r="B1124" s="4">
        <v>700</v>
      </c>
      <c r="C1124" s="19" t="s">
        <v>102</v>
      </c>
      <c r="D1124" s="19" t="s">
        <v>102</v>
      </c>
      <c r="E1124" s="50" t="s">
        <v>736</v>
      </c>
      <c r="F1124" s="40"/>
      <c r="G1124" s="19" t="s">
        <v>102</v>
      </c>
      <c r="H1124" s="19" t="s">
        <v>102</v>
      </c>
      <c r="I1124" s="23">
        <f t="shared" ref="I1124:Q1125" si="635">+I1125</f>
        <v>0</v>
      </c>
      <c r="J1124" s="23">
        <f t="shared" si="635"/>
        <v>0</v>
      </c>
      <c r="K1124" s="23">
        <f t="shared" si="635"/>
        <v>0</v>
      </c>
      <c r="L1124" s="23">
        <f t="shared" si="635"/>
        <v>0</v>
      </c>
      <c r="M1124" s="23">
        <f t="shared" si="635"/>
        <v>0</v>
      </c>
      <c r="N1124" s="23">
        <f t="shared" si="635"/>
        <v>0</v>
      </c>
      <c r="O1124" s="23">
        <f t="shared" si="635"/>
        <v>0</v>
      </c>
      <c r="P1124" s="21">
        <f t="shared" si="635"/>
        <v>0</v>
      </c>
      <c r="Q1124" s="21">
        <f t="shared" si="635"/>
        <v>0</v>
      </c>
    </row>
    <row r="1125" spans="1:17" ht="13.6" hidden="1" x14ac:dyDescent="0.25">
      <c r="A1125" s="25" t="s">
        <v>25</v>
      </c>
      <c r="B1125" s="26">
        <v>700</v>
      </c>
      <c r="C1125" s="27" t="s">
        <v>102</v>
      </c>
      <c r="D1125" s="27" t="s">
        <v>102</v>
      </c>
      <c r="E1125" s="53" t="s">
        <v>736</v>
      </c>
      <c r="F1125" s="42">
        <v>200</v>
      </c>
      <c r="G1125" s="27" t="s">
        <v>102</v>
      </c>
      <c r="H1125" s="27" t="s">
        <v>102</v>
      </c>
      <c r="I1125" s="31">
        <f t="shared" si="635"/>
        <v>0</v>
      </c>
      <c r="J1125" s="31">
        <f t="shared" si="635"/>
        <v>0</v>
      </c>
      <c r="K1125" s="31">
        <f t="shared" si="635"/>
        <v>0</v>
      </c>
      <c r="L1125" s="31">
        <f t="shared" si="635"/>
        <v>0</v>
      </c>
      <c r="M1125" s="31">
        <f t="shared" si="635"/>
        <v>0</v>
      </c>
      <c r="N1125" s="31">
        <f t="shared" si="635"/>
        <v>0</v>
      </c>
      <c r="O1125" s="31">
        <f t="shared" si="635"/>
        <v>0</v>
      </c>
      <c r="P1125" s="29">
        <f t="shared" si="635"/>
        <v>0</v>
      </c>
      <c r="Q1125" s="29">
        <f t="shared" si="635"/>
        <v>0</v>
      </c>
    </row>
    <row r="1126" spans="1:17" ht="13.6" hidden="1" x14ac:dyDescent="0.25">
      <c r="A1126" s="25" t="s">
        <v>45</v>
      </c>
      <c r="B1126" s="26">
        <v>700</v>
      </c>
      <c r="C1126" s="27" t="s">
        <v>102</v>
      </c>
      <c r="D1126" s="27" t="s">
        <v>102</v>
      </c>
      <c r="E1126" s="53" t="s">
        <v>736</v>
      </c>
      <c r="F1126" s="42">
        <v>240</v>
      </c>
      <c r="G1126" s="27" t="s">
        <v>102</v>
      </c>
      <c r="H1126" s="27" t="s">
        <v>102</v>
      </c>
      <c r="I1126" s="31">
        <f>+J1126+K1126</f>
        <v>0</v>
      </c>
      <c r="J1126" s="31"/>
      <c r="K1126" s="31"/>
      <c r="L1126" s="31">
        <f>+M1126+N1126</f>
        <v>0</v>
      </c>
      <c r="M1126" s="31"/>
      <c r="N1126" s="31"/>
      <c r="O1126" s="31">
        <f>+P1126+Q1126</f>
        <v>0</v>
      </c>
      <c r="P1126" s="29"/>
      <c r="Q1126" s="29"/>
    </row>
    <row r="1127" spans="1:17" hidden="1" x14ac:dyDescent="0.2">
      <c r="A1127" s="38" t="s">
        <v>202</v>
      </c>
      <c r="B1127" s="4">
        <v>700</v>
      </c>
      <c r="C1127" s="19" t="s">
        <v>102</v>
      </c>
      <c r="D1127" s="19" t="s">
        <v>102</v>
      </c>
      <c r="E1127" s="21" t="s">
        <v>737</v>
      </c>
      <c r="F1127" s="40"/>
      <c r="G1127" s="19" t="s">
        <v>102</v>
      </c>
      <c r="H1127" s="19" t="s">
        <v>102</v>
      </c>
      <c r="I1127" s="23">
        <f t="shared" ref="I1127:Q1127" si="636">+I1128+I1130+I1132</f>
        <v>0</v>
      </c>
      <c r="J1127" s="23">
        <f t="shared" si="636"/>
        <v>0</v>
      </c>
      <c r="K1127" s="23">
        <f t="shared" si="636"/>
        <v>0</v>
      </c>
      <c r="L1127" s="23">
        <f t="shared" si="636"/>
        <v>0</v>
      </c>
      <c r="M1127" s="23">
        <f t="shared" si="636"/>
        <v>0</v>
      </c>
      <c r="N1127" s="23">
        <f t="shared" si="636"/>
        <v>0</v>
      </c>
      <c r="O1127" s="23">
        <f t="shared" si="636"/>
        <v>0</v>
      </c>
      <c r="P1127" s="24">
        <f t="shared" si="636"/>
        <v>0</v>
      </c>
      <c r="Q1127" s="24">
        <f t="shared" si="636"/>
        <v>0</v>
      </c>
    </row>
    <row r="1128" spans="1:17" ht="13.6" hidden="1" x14ac:dyDescent="0.25">
      <c r="A1128" s="25" t="s">
        <v>25</v>
      </c>
      <c r="B1128" s="26">
        <v>700</v>
      </c>
      <c r="C1128" s="27" t="s">
        <v>102</v>
      </c>
      <c r="D1128" s="27" t="s">
        <v>102</v>
      </c>
      <c r="E1128" s="29" t="s">
        <v>737</v>
      </c>
      <c r="F1128" s="42">
        <v>200</v>
      </c>
      <c r="G1128" s="27" t="s">
        <v>102</v>
      </c>
      <c r="H1128" s="27" t="s">
        <v>102</v>
      </c>
      <c r="I1128" s="31">
        <f t="shared" ref="I1128:Q1128" si="637">+I1129</f>
        <v>0</v>
      </c>
      <c r="J1128" s="31">
        <f t="shared" si="637"/>
        <v>0</v>
      </c>
      <c r="K1128" s="31">
        <f t="shared" si="637"/>
        <v>0</v>
      </c>
      <c r="L1128" s="31">
        <f t="shared" si="637"/>
        <v>0</v>
      </c>
      <c r="M1128" s="31">
        <f t="shared" si="637"/>
        <v>0</v>
      </c>
      <c r="N1128" s="31">
        <f t="shared" si="637"/>
        <v>0</v>
      </c>
      <c r="O1128" s="31">
        <f t="shared" si="637"/>
        <v>0</v>
      </c>
      <c r="P1128" s="32">
        <f t="shared" si="637"/>
        <v>0</v>
      </c>
      <c r="Q1128" s="32">
        <f t="shared" si="637"/>
        <v>0</v>
      </c>
    </row>
    <row r="1129" spans="1:17" ht="13.6" hidden="1" x14ac:dyDescent="0.25">
      <c r="A1129" s="25" t="s">
        <v>45</v>
      </c>
      <c r="B1129" s="26">
        <v>700</v>
      </c>
      <c r="C1129" s="27" t="s">
        <v>102</v>
      </c>
      <c r="D1129" s="27" t="s">
        <v>102</v>
      </c>
      <c r="E1129" s="29" t="s">
        <v>737</v>
      </c>
      <c r="F1129" s="42">
        <v>240</v>
      </c>
      <c r="G1129" s="27" t="s">
        <v>102</v>
      </c>
      <c r="H1129" s="27" t="s">
        <v>102</v>
      </c>
      <c r="I1129" s="31">
        <f>+J1129+K1129</f>
        <v>0</v>
      </c>
      <c r="J1129" s="31"/>
      <c r="K1129" s="31"/>
      <c r="L1129" s="31">
        <f>+M1129+N1129</f>
        <v>0</v>
      </c>
      <c r="M1129" s="31"/>
      <c r="N1129" s="31"/>
      <c r="O1129" s="31">
        <f>+P1129+Q1129</f>
        <v>0</v>
      </c>
      <c r="P1129" s="29"/>
      <c r="Q1129" s="32"/>
    </row>
    <row r="1130" spans="1:17" ht="13.6" hidden="1" x14ac:dyDescent="0.25">
      <c r="A1130" s="36" t="s">
        <v>135</v>
      </c>
      <c r="B1130" s="26">
        <v>700</v>
      </c>
      <c r="C1130" s="27" t="s">
        <v>102</v>
      </c>
      <c r="D1130" s="27" t="s">
        <v>102</v>
      </c>
      <c r="E1130" s="29" t="s">
        <v>737</v>
      </c>
      <c r="F1130" s="65">
        <v>300</v>
      </c>
      <c r="G1130" s="27" t="s">
        <v>102</v>
      </c>
      <c r="H1130" s="27" t="s">
        <v>102</v>
      </c>
      <c r="I1130" s="31">
        <f t="shared" ref="I1130:Q1130" si="638">+I1131</f>
        <v>0</v>
      </c>
      <c r="J1130" s="31">
        <f t="shared" si="638"/>
        <v>0</v>
      </c>
      <c r="K1130" s="31">
        <f t="shared" si="638"/>
        <v>0</v>
      </c>
      <c r="L1130" s="31">
        <f t="shared" si="638"/>
        <v>0</v>
      </c>
      <c r="M1130" s="31">
        <f t="shared" si="638"/>
        <v>0</v>
      </c>
      <c r="N1130" s="31">
        <f t="shared" si="638"/>
        <v>0</v>
      </c>
      <c r="O1130" s="31">
        <f t="shared" si="638"/>
        <v>0</v>
      </c>
      <c r="P1130" s="29">
        <f t="shared" si="638"/>
        <v>0</v>
      </c>
      <c r="Q1130" s="32">
        <f t="shared" si="638"/>
        <v>0</v>
      </c>
    </row>
    <row r="1131" spans="1:17" ht="13.6" hidden="1" x14ac:dyDescent="0.25">
      <c r="A1131" s="80" t="s">
        <v>151</v>
      </c>
      <c r="B1131" s="26">
        <v>700</v>
      </c>
      <c r="C1131" s="27" t="s">
        <v>102</v>
      </c>
      <c r="D1131" s="27" t="s">
        <v>102</v>
      </c>
      <c r="E1131" s="29" t="s">
        <v>737</v>
      </c>
      <c r="F1131" s="65">
        <v>320</v>
      </c>
      <c r="G1131" s="27" t="s">
        <v>102</v>
      </c>
      <c r="H1131" s="27" t="s">
        <v>102</v>
      </c>
      <c r="I1131" s="31">
        <f>+J1131+K1131</f>
        <v>0</v>
      </c>
      <c r="J1131" s="31"/>
      <c r="K1131" s="31"/>
      <c r="L1131" s="31">
        <f t="shared" ref="L1131:L1133" si="639">+M1131+N1131</f>
        <v>0</v>
      </c>
      <c r="M1131" s="31"/>
      <c r="N1131" s="31"/>
      <c r="O1131" s="31">
        <f t="shared" ref="O1131:O1133" si="640">+P1131+Q1131</f>
        <v>0</v>
      </c>
      <c r="P1131" s="29"/>
      <c r="Q1131" s="32"/>
    </row>
    <row r="1132" spans="1:17" ht="27.2" hidden="1" x14ac:dyDescent="0.25">
      <c r="A1132" s="36" t="s">
        <v>81</v>
      </c>
      <c r="B1132" s="26">
        <v>700</v>
      </c>
      <c r="C1132" s="27" t="s">
        <v>102</v>
      </c>
      <c r="D1132" s="27" t="s">
        <v>102</v>
      </c>
      <c r="E1132" s="29" t="s">
        <v>737</v>
      </c>
      <c r="F1132" s="42">
        <v>600</v>
      </c>
      <c r="G1132" s="27" t="s">
        <v>102</v>
      </c>
      <c r="H1132" s="27" t="s">
        <v>102</v>
      </c>
      <c r="I1132" s="31"/>
      <c r="J1132" s="31"/>
      <c r="K1132" s="31"/>
      <c r="L1132" s="31">
        <f t="shared" si="639"/>
        <v>0</v>
      </c>
      <c r="M1132" s="31"/>
      <c r="N1132" s="31">
        <f>+N1133</f>
        <v>0</v>
      </c>
      <c r="O1132" s="31">
        <f t="shared" si="640"/>
        <v>0</v>
      </c>
      <c r="P1132" s="29"/>
      <c r="Q1132" s="32">
        <f>+Q1133</f>
        <v>0</v>
      </c>
    </row>
    <row r="1133" spans="1:17" ht="13.6" hidden="1" x14ac:dyDescent="0.25">
      <c r="A1133" s="80" t="s">
        <v>82</v>
      </c>
      <c r="B1133" s="26">
        <v>700</v>
      </c>
      <c r="C1133" s="27" t="s">
        <v>102</v>
      </c>
      <c r="D1133" s="27" t="s">
        <v>102</v>
      </c>
      <c r="E1133" s="29" t="s">
        <v>737</v>
      </c>
      <c r="F1133" s="42">
        <v>610</v>
      </c>
      <c r="G1133" s="27" t="s">
        <v>102</v>
      </c>
      <c r="H1133" s="27" t="s">
        <v>102</v>
      </c>
      <c r="I1133" s="31"/>
      <c r="J1133" s="31"/>
      <c r="K1133" s="31"/>
      <c r="L1133" s="31">
        <f t="shared" si="639"/>
        <v>0</v>
      </c>
      <c r="M1133" s="31"/>
      <c r="N1133" s="31"/>
      <c r="O1133" s="31">
        <f t="shared" si="640"/>
        <v>0</v>
      </c>
      <c r="P1133" s="29"/>
      <c r="Q1133" s="32"/>
    </row>
    <row r="1134" spans="1:17" hidden="1" x14ac:dyDescent="0.2">
      <c r="A1134" s="18" t="s">
        <v>204</v>
      </c>
      <c r="B1134" s="4">
        <v>700</v>
      </c>
      <c r="C1134" s="19" t="s">
        <v>102</v>
      </c>
      <c r="D1134" s="19" t="s">
        <v>102</v>
      </c>
      <c r="E1134" s="21" t="s">
        <v>738</v>
      </c>
      <c r="F1134" s="40"/>
      <c r="G1134" s="19" t="s">
        <v>102</v>
      </c>
      <c r="H1134" s="19" t="s">
        <v>102</v>
      </c>
      <c r="I1134" s="23">
        <f t="shared" ref="I1134:Q1134" si="641">+I1135+I1137+I1139</f>
        <v>0</v>
      </c>
      <c r="J1134" s="23">
        <f t="shared" si="641"/>
        <v>0</v>
      </c>
      <c r="K1134" s="23">
        <f t="shared" si="641"/>
        <v>0</v>
      </c>
      <c r="L1134" s="23">
        <f t="shared" si="641"/>
        <v>0</v>
      </c>
      <c r="M1134" s="23">
        <f t="shared" si="641"/>
        <v>0</v>
      </c>
      <c r="N1134" s="23">
        <f t="shared" si="641"/>
        <v>0</v>
      </c>
      <c r="O1134" s="23">
        <f t="shared" si="641"/>
        <v>0</v>
      </c>
      <c r="P1134" s="24">
        <f t="shared" si="641"/>
        <v>0</v>
      </c>
      <c r="Q1134" s="24">
        <f t="shared" si="641"/>
        <v>0</v>
      </c>
    </row>
    <row r="1135" spans="1:17" ht="13.6" hidden="1" x14ac:dyDescent="0.25">
      <c r="A1135" s="25" t="s">
        <v>25</v>
      </c>
      <c r="B1135" s="26">
        <v>700</v>
      </c>
      <c r="C1135" s="27" t="s">
        <v>102</v>
      </c>
      <c r="D1135" s="27" t="s">
        <v>102</v>
      </c>
      <c r="E1135" s="29" t="s">
        <v>738</v>
      </c>
      <c r="F1135" s="42">
        <v>200</v>
      </c>
      <c r="G1135" s="27" t="s">
        <v>102</v>
      </c>
      <c r="H1135" s="27" t="s">
        <v>102</v>
      </c>
      <c r="I1135" s="31">
        <f t="shared" ref="I1135:Q1135" si="642">+I1136</f>
        <v>0</v>
      </c>
      <c r="J1135" s="31">
        <f t="shared" si="642"/>
        <v>0</v>
      </c>
      <c r="K1135" s="31">
        <f t="shared" si="642"/>
        <v>0</v>
      </c>
      <c r="L1135" s="31">
        <f t="shared" si="642"/>
        <v>0</v>
      </c>
      <c r="M1135" s="31">
        <f t="shared" si="642"/>
        <v>0</v>
      </c>
      <c r="N1135" s="31">
        <f t="shared" si="642"/>
        <v>0</v>
      </c>
      <c r="O1135" s="31">
        <f t="shared" si="642"/>
        <v>0</v>
      </c>
      <c r="P1135" s="29">
        <f t="shared" si="642"/>
        <v>0</v>
      </c>
      <c r="Q1135" s="32">
        <f t="shared" si="642"/>
        <v>0</v>
      </c>
    </row>
    <row r="1136" spans="1:17" ht="13.6" hidden="1" x14ac:dyDescent="0.25">
      <c r="A1136" s="25" t="s">
        <v>45</v>
      </c>
      <c r="B1136" s="26">
        <v>700</v>
      </c>
      <c r="C1136" s="27" t="s">
        <v>102</v>
      </c>
      <c r="D1136" s="27" t="s">
        <v>102</v>
      </c>
      <c r="E1136" s="29" t="s">
        <v>738</v>
      </c>
      <c r="F1136" s="42">
        <v>240</v>
      </c>
      <c r="G1136" s="27" t="s">
        <v>102</v>
      </c>
      <c r="H1136" s="27" t="s">
        <v>102</v>
      </c>
      <c r="I1136" s="31">
        <f>+J1136+K1136</f>
        <v>0</v>
      </c>
      <c r="J1136" s="31"/>
      <c r="K1136" s="31"/>
      <c r="L1136" s="31">
        <f>+M1136+N1136</f>
        <v>0</v>
      </c>
      <c r="M1136" s="31"/>
      <c r="N1136" s="31"/>
      <c r="O1136" s="31">
        <f>+P1136+Q1136</f>
        <v>0</v>
      </c>
      <c r="P1136" s="29"/>
      <c r="Q1136" s="32"/>
    </row>
    <row r="1137" spans="1:17" ht="13.6" hidden="1" x14ac:dyDescent="0.25">
      <c r="A1137" s="36" t="s">
        <v>135</v>
      </c>
      <c r="B1137" s="26">
        <v>700</v>
      </c>
      <c r="C1137" s="27" t="s">
        <v>102</v>
      </c>
      <c r="D1137" s="27" t="s">
        <v>102</v>
      </c>
      <c r="E1137" s="29" t="s">
        <v>738</v>
      </c>
      <c r="F1137" s="65">
        <v>300</v>
      </c>
      <c r="G1137" s="27" t="s">
        <v>102</v>
      </c>
      <c r="H1137" s="27" t="s">
        <v>102</v>
      </c>
      <c r="I1137" s="31">
        <f t="shared" ref="I1137:Q1137" si="643">+I1138</f>
        <v>0</v>
      </c>
      <c r="J1137" s="31">
        <f t="shared" si="643"/>
        <v>0</v>
      </c>
      <c r="K1137" s="31">
        <f t="shared" si="643"/>
        <v>0</v>
      </c>
      <c r="L1137" s="31">
        <f t="shared" si="643"/>
        <v>0</v>
      </c>
      <c r="M1137" s="31">
        <f t="shared" si="643"/>
        <v>0</v>
      </c>
      <c r="N1137" s="31">
        <f t="shared" si="643"/>
        <v>0</v>
      </c>
      <c r="O1137" s="31">
        <f t="shared" si="643"/>
        <v>0</v>
      </c>
      <c r="P1137" s="29">
        <f t="shared" si="643"/>
        <v>0</v>
      </c>
      <c r="Q1137" s="32">
        <f t="shared" si="643"/>
        <v>0</v>
      </c>
    </row>
    <row r="1138" spans="1:17" ht="13.6" hidden="1" x14ac:dyDescent="0.25">
      <c r="A1138" s="80" t="s">
        <v>151</v>
      </c>
      <c r="B1138" s="26">
        <v>700</v>
      </c>
      <c r="C1138" s="27" t="s">
        <v>102</v>
      </c>
      <c r="D1138" s="27" t="s">
        <v>102</v>
      </c>
      <c r="E1138" s="29" t="s">
        <v>738</v>
      </c>
      <c r="F1138" s="65">
        <v>320</v>
      </c>
      <c r="G1138" s="27" t="s">
        <v>102</v>
      </c>
      <c r="H1138" s="27" t="s">
        <v>102</v>
      </c>
      <c r="I1138" s="31">
        <f>+J1138+K1138</f>
        <v>0</v>
      </c>
      <c r="J1138" s="31"/>
      <c r="K1138" s="31"/>
      <c r="L1138" s="31">
        <f t="shared" ref="L1138:L1141" si="644">+M1138+N1138</f>
        <v>0</v>
      </c>
      <c r="M1138" s="31"/>
      <c r="N1138" s="31"/>
      <c r="O1138" s="31">
        <f t="shared" ref="O1138:O1141" si="645">+P1138+Q1138</f>
        <v>0</v>
      </c>
      <c r="P1138" s="29"/>
      <c r="Q1138" s="32"/>
    </row>
    <row r="1139" spans="1:17" ht="27.2" hidden="1" x14ac:dyDescent="0.25">
      <c r="A1139" s="36" t="s">
        <v>81</v>
      </c>
      <c r="B1139" s="26">
        <v>700</v>
      </c>
      <c r="C1139" s="27" t="s">
        <v>102</v>
      </c>
      <c r="D1139" s="27" t="s">
        <v>102</v>
      </c>
      <c r="E1139" s="29" t="s">
        <v>738</v>
      </c>
      <c r="F1139" s="42">
        <v>600</v>
      </c>
      <c r="G1139" s="27" t="s">
        <v>102</v>
      </c>
      <c r="H1139" s="27" t="s">
        <v>102</v>
      </c>
      <c r="I1139" s="31"/>
      <c r="J1139" s="31"/>
      <c r="K1139" s="31"/>
      <c r="L1139" s="31">
        <f t="shared" si="644"/>
        <v>0</v>
      </c>
      <c r="M1139" s="31">
        <f>+M1140</f>
        <v>0</v>
      </c>
      <c r="N1139" s="31"/>
      <c r="O1139" s="31">
        <f t="shared" si="645"/>
        <v>0</v>
      </c>
      <c r="P1139" s="29">
        <f>+P1140</f>
        <v>0</v>
      </c>
      <c r="Q1139" s="32"/>
    </row>
    <row r="1140" spans="1:17" ht="13.6" hidden="1" x14ac:dyDescent="0.25">
      <c r="A1140" s="80" t="s">
        <v>82</v>
      </c>
      <c r="B1140" s="26">
        <v>700</v>
      </c>
      <c r="C1140" s="27" t="s">
        <v>102</v>
      </c>
      <c r="D1140" s="27" t="s">
        <v>102</v>
      </c>
      <c r="E1140" s="29" t="s">
        <v>738</v>
      </c>
      <c r="F1140" s="42">
        <v>610</v>
      </c>
      <c r="G1140" s="27" t="s">
        <v>102</v>
      </c>
      <c r="H1140" s="27" t="s">
        <v>102</v>
      </c>
      <c r="I1140" s="31"/>
      <c r="J1140" s="31"/>
      <c r="K1140" s="31"/>
      <c r="L1140" s="31">
        <f t="shared" si="644"/>
        <v>0</v>
      </c>
      <c r="M1140" s="31"/>
      <c r="N1140" s="31"/>
      <c r="O1140" s="31">
        <f t="shared" si="645"/>
        <v>0</v>
      </c>
      <c r="P1140" s="29"/>
      <c r="Q1140" s="32"/>
    </row>
    <row r="1141" spans="1:17" ht="13.6" x14ac:dyDescent="0.25">
      <c r="A1141" s="25" t="s">
        <v>34</v>
      </c>
      <c r="B1141" s="53">
        <v>700</v>
      </c>
      <c r="C1141" s="27" t="s">
        <v>63</v>
      </c>
      <c r="D1141" s="27" t="s">
        <v>13</v>
      </c>
      <c r="E1141" s="26" t="s">
        <v>724</v>
      </c>
      <c r="F1141" s="37" t="s">
        <v>91</v>
      </c>
      <c r="G1141" s="27" t="s">
        <v>63</v>
      </c>
      <c r="H1141" s="27" t="s">
        <v>13</v>
      </c>
      <c r="I1141" s="31">
        <f>+J1141+K1141</f>
        <v>2655.26316</v>
      </c>
      <c r="J1141" s="31"/>
      <c r="K1141" s="31">
        <v>2655.26316</v>
      </c>
      <c r="L1141" s="31">
        <f t="shared" si="644"/>
        <v>2962.32</v>
      </c>
      <c r="M1141" s="31"/>
      <c r="N1141" s="31">
        <v>2962.32</v>
      </c>
      <c r="O1141" s="31">
        <f t="shared" si="645"/>
        <v>2962.32</v>
      </c>
      <c r="P1141" s="29"/>
      <c r="Q1141" s="29">
        <v>2962.32</v>
      </c>
    </row>
    <row r="1142" spans="1:17" ht="38.75" hidden="1" x14ac:dyDescent="0.2">
      <c r="A1142" s="171" t="s">
        <v>37</v>
      </c>
      <c r="B1142" s="4">
        <v>700</v>
      </c>
      <c r="C1142" s="19" t="s">
        <v>102</v>
      </c>
      <c r="D1142" s="19" t="s">
        <v>39</v>
      </c>
      <c r="E1142" s="50" t="s">
        <v>40</v>
      </c>
      <c r="F1142" s="40"/>
      <c r="G1142" s="19" t="s">
        <v>102</v>
      </c>
      <c r="H1142" s="19" t="s">
        <v>39</v>
      </c>
      <c r="I1142" s="23">
        <f t="shared" ref="I1142:Q1145" si="646">+I1143</f>
        <v>0</v>
      </c>
      <c r="J1142" s="23">
        <f t="shared" si="646"/>
        <v>0</v>
      </c>
      <c r="K1142" s="23">
        <f t="shared" si="646"/>
        <v>0</v>
      </c>
      <c r="L1142" s="23">
        <f t="shared" si="646"/>
        <v>0</v>
      </c>
      <c r="M1142" s="23">
        <f t="shared" si="646"/>
        <v>0</v>
      </c>
      <c r="N1142" s="23">
        <f t="shared" si="646"/>
        <v>0</v>
      </c>
      <c r="O1142" s="23">
        <f t="shared" si="646"/>
        <v>0</v>
      </c>
      <c r="P1142" s="24">
        <f t="shared" si="646"/>
        <v>0</v>
      </c>
      <c r="Q1142" s="24">
        <f t="shared" si="646"/>
        <v>0</v>
      </c>
    </row>
    <row r="1143" spans="1:17" ht="25.85" hidden="1" x14ac:dyDescent="0.2">
      <c r="A1143" s="171" t="s">
        <v>739</v>
      </c>
      <c r="B1143" s="4">
        <v>700</v>
      </c>
      <c r="C1143" s="19" t="s">
        <v>102</v>
      </c>
      <c r="D1143" s="19" t="s">
        <v>39</v>
      </c>
      <c r="E1143" s="50" t="s">
        <v>740</v>
      </c>
      <c r="F1143" s="40"/>
      <c r="G1143" s="19" t="s">
        <v>102</v>
      </c>
      <c r="H1143" s="19" t="s">
        <v>39</v>
      </c>
      <c r="I1143" s="23">
        <f t="shared" si="646"/>
        <v>0</v>
      </c>
      <c r="J1143" s="23">
        <f t="shared" si="646"/>
        <v>0</v>
      </c>
      <c r="K1143" s="23">
        <f t="shared" si="646"/>
        <v>0</v>
      </c>
      <c r="L1143" s="23">
        <f t="shared" si="646"/>
        <v>0</v>
      </c>
      <c r="M1143" s="23">
        <f t="shared" si="646"/>
        <v>0</v>
      </c>
      <c r="N1143" s="23">
        <f t="shared" si="646"/>
        <v>0</v>
      </c>
      <c r="O1143" s="23">
        <f t="shared" si="646"/>
        <v>0</v>
      </c>
      <c r="P1143" s="24">
        <f t="shared" si="646"/>
        <v>0</v>
      </c>
      <c r="Q1143" s="24">
        <f t="shared" si="646"/>
        <v>0</v>
      </c>
    </row>
    <row r="1144" spans="1:17" hidden="1" x14ac:dyDescent="0.2">
      <c r="A1144" s="171" t="s">
        <v>741</v>
      </c>
      <c r="B1144" s="4">
        <v>700</v>
      </c>
      <c r="C1144" s="19" t="s">
        <v>102</v>
      </c>
      <c r="D1144" s="19" t="s">
        <v>39</v>
      </c>
      <c r="E1144" s="50" t="s">
        <v>742</v>
      </c>
      <c r="F1144" s="40"/>
      <c r="G1144" s="19" t="s">
        <v>102</v>
      </c>
      <c r="H1144" s="19" t="s">
        <v>39</v>
      </c>
      <c r="I1144" s="23">
        <f t="shared" si="646"/>
        <v>0</v>
      </c>
      <c r="J1144" s="23">
        <f t="shared" si="646"/>
        <v>0</v>
      </c>
      <c r="K1144" s="23">
        <f t="shared" si="646"/>
        <v>0</v>
      </c>
      <c r="L1144" s="23">
        <f t="shared" si="646"/>
        <v>0</v>
      </c>
      <c r="M1144" s="23">
        <f t="shared" si="646"/>
        <v>0</v>
      </c>
      <c r="N1144" s="23">
        <f t="shared" si="646"/>
        <v>0</v>
      </c>
      <c r="O1144" s="23">
        <f t="shared" si="646"/>
        <v>0</v>
      </c>
      <c r="P1144" s="21">
        <f t="shared" si="646"/>
        <v>0</v>
      </c>
      <c r="Q1144" s="21">
        <f t="shared" si="646"/>
        <v>0</v>
      </c>
    </row>
    <row r="1145" spans="1:17" ht="13.6" hidden="1" x14ac:dyDescent="0.25">
      <c r="A1145" s="25" t="s">
        <v>25</v>
      </c>
      <c r="B1145" s="26">
        <v>700</v>
      </c>
      <c r="C1145" s="27" t="s">
        <v>102</v>
      </c>
      <c r="D1145" s="27" t="s">
        <v>39</v>
      </c>
      <c r="E1145" s="53" t="s">
        <v>742</v>
      </c>
      <c r="F1145" s="40">
        <v>200</v>
      </c>
      <c r="G1145" s="27" t="s">
        <v>102</v>
      </c>
      <c r="H1145" s="27" t="s">
        <v>39</v>
      </c>
      <c r="I1145" s="31">
        <f t="shared" si="646"/>
        <v>0</v>
      </c>
      <c r="J1145" s="31">
        <f t="shared" si="646"/>
        <v>0</v>
      </c>
      <c r="K1145" s="31">
        <f t="shared" si="646"/>
        <v>0</v>
      </c>
      <c r="L1145" s="31">
        <f t="shared" si="646"/>
        <v>0</v>
      </c>
      <c r="M1145" s="31">
        <f t="shared" si="646"/>
        <v>0</v>
      </c>
      <c r="N1145" s="31">
        <f t="shared" si="646"/>
        <v>0</v>
      </c>
      <c r="O1145" s="31">
        <f t="shared" si="646"/>
        <v>0</v>
      </c>
      <c r="P1145" s="29">
        <f t="shared" si="646"/>
        <v>0</v>
      </c>
      <c r="Q1145" s="29">
        <f t="shared" si="646"/>
        <v>0</v>
      </c>
    </row>
    <row r="1146" spans="1:17" ht="13.6" hidden="1" x14ac:dyDescent="0.25">
      <c r="A1146" s="25" t="s">
        <v>45</v>
      </c>
      <c r="B1146" s="26">
        <v>700</v>
      </c>
      <c r="C1146" s="27" t="s">
        <v>102</v>
      </c>
      <c r="D1146" s="27" t="s">
        <v>39</v>
      </c>
      <c r="E1146" s="53" t="s">
        <v>742</v>
      </c>
      <c r="F1146" s="40">
        <v>240</v>
      </c>
      <c r="G1146" s="27" t="s">
        <v>102</v>
      </c>
      <c r="H1146" s="27" t="s">
        <v>39</v>
      </c>
      <c r="I1146" s="31">
        <f>+J1146+K1146</f>
        <v>0</v>
      </c>
      <c r="J1146" s="31"/>
      <c r="K1146" s="31">
        <f>200-200</f>
        <v>0</v>
      </c>
      <c r="L1146" s="31">
        <f>+M1146+N1146</f>
        <v>0</v>
      </c>
      <c r="M1146" s="31"/>
      <c r="N1146" s="31">
        <f>200-200</f>
        <v>0</v>
      </c>
      <c r="O1146" s="31">
        <f>+P1146+Q1146</f>
        <v>0</v>
      </c>
      <c r="P1146" s="29">
        <f>5.3-5.3</f>
        <v>0</v>
      </c>
      <c r="Q1146" s="29">
        <f>200-200</f>
        <v>0</v>
      </c>
    </row>
    <row r="1147" spans="1:17" ht="13.6" x14ac:dyDescent="0.25">
      <c r="A1147" s="80" t="s">
        <v>25</v>
      </c>
      <c r="B1147" s="53">
        <v>700</v>
      </c>
      <c r="C1147" s="27" t="s">
        <v>63</v>
      </c>
      <c r="D1147" s="27" t="s">
        <v>13</v>
      </c>
      <c r="E1147" s="26" t="s">
        <v>724</v>
      </c>
      <c r="F1147" s="65">
        <v>200</v>
      </c>
      <c r="G1147" s="27"/>
      <c r="H1147" s="27"/>
      <c r="I1147" s="31">
        <f t="shared" ref="I1147:Q1147" si="647">+I1148</f>
        <v>476.73683999999997</v>
      </c>
      <c r="J1147" s="31">
        <f t="shared" si="647"/>
        <v>0</v>
      </c>
      <c r="K1147" s="31">
        <f t="shared" si="647"/>
        <v>476.73683999999997</v>
      </c>
      <c r="L1147" s="31">
        <f t="shared" si="647"/>
        <v>584.38</v>
      </c>
      <c r="M1147" s="31">
        <f t="shared" si="647"/>
        <v>0</v>
      </c>
      <c r="N1147" s="31">
        <f t="shared" si="647"/>
        <v>584.38</v>
      </c>
      <c r="O1147" s="31">
        <f t="shared" si="647"/>
        <v>860.98</v>
      </c>
      <c r="P1147" s="29">
        <f t="shared" si="647"/>
        <v>0</v>
      </c>
      <c r="Q1147" s="29">
        <f t="shared" si="647"/>
        <v>860.98</v>
      </c>
    </row>
    <row r="1148" spans="1:17" ht="13.6" x14ac:dyDescent="0.25">
      <c r="A1148" s="25" t="s">
        <v>45</v>
      </c>
      <c r="B1148" s="53">
        <v>700</v>
      </c>
      <c r="C1148" s="27" t="s">
        <v>63</v>
      </c>
      <c r="D1148" s="27" t="s">
        <v>13</v>
      </c>
      <c r="E1148" s="26" t="s">
        <v>724</v>
      </c>
      <c r="F1148" s="65">
        <v>240</v>
      </c>
      <c r="G1148" s="27" t="s">
        <v>63</v>
      </c>
      <c r="H1148" s="27" t="s">
        <v>13</v>
      </c>
      <c r="I1148" s="31">
        <f>+J1148+K1148</f>
        <v>476.73683999999997</v>
      </c>
      <c r="J1148" s="31"/>
      <c r="K1148" s="31">
        <v>476.73683999999997</v>
      </c>
      <c r="L1148" s="31">
        <f>+M1148+N1148</f>
        <v>584.38</v>
      </c>
      <c r="M1148" s="31"/>
      <c r="N1148" s="31">
        <v>584.38</v>
      </c>
      <c r="O1148" s="31">
        <f>+P1148+Q1148</f>
        <v>860.98</v>
      </c>
      <c r="P1148" s="29"/>
      <c r="Q1148" s="29">
        <v>860.98</v>
      </c>
    </row>
    <row r="1149" spans="1:17" ht="25.85" x14ac:dyDescent="0.2">
      <c r="A1149" s="102" t="s">
        <v>743</v>
      </c>
      <c r="B1149" s="45" t="s">
        <v>38</v>
      </c>
      <c r="C1149" s="46" t="s">
        <v>13</v>
      </c>
      <c r="D1149" s="46" t="s">
        <v>112</v>
      </c>
      <c r="E1149" s="47" t="s">
        <v>744</v>
      </c>
      <c r="F1149" s="76"/>
      <c r="G1149" s="46"/>
      <c r="H1149" s="46"/>
      <c r="I1149" s="17">
        <f t="shared" ref="I1149:Q1150" si="648">+I1150</f>
        <v>2347.5</v>
      </c>
      <c r="J1149" s="17">
        <f t="shared" si="648"/>
        <v>0</v>
      </c>
      <c r="K1149" s="17">
        <f t="shared" si="648"/>
        <v>2347.5</v>
      </c>
      <c r="L1149" s="17">
        <f t="shared" si="648"/>
        <v>5029</v>
      </c>
      <c r="M1149" s="17">
        <f t="shared" si="648"/>
        <v>0</v>
      </c>
      <c r="N1149" s="17">
        <f t="shared" si="648"/>
        <v>5029</v>
      </c>
      <c r="O1149" s="17">
        <f t="shared" si="648"/>
        <v>5029</v>
      </c>
      <c r="P1149" s="75">
        <f t="shared" si="648"/>
        <v>0</v>
      </c>
      <c r="Q1149" s="75">
        <f t="shared" si="648"/>
        <v>5029</v>
      </c>
    </row>
    <row r="1150" spans="1:17" ht="13.6" x14ac:dyDescent="0.25">
      <c r="A1150" s="25" t="s">
        <v>25</v>
      </c>
      <c r="B1150" s="53" t="s">
        <v>38</v>
      </c>
      <c r="C1150" s="27" t="s">
        <v>13</v>
      </c>
      <c r="D1150" s="27" t="s">
        <v>112</v>
      </c>
      <c r="E1150" s="54" t="s">
        <v>744</v>
      </c>
      <c r="F1150" s="37" t="s">
        <v>26</v>
      </c>
      <c r="G1150" s="27"/>
      <c r="H1150" s="27"/>
      <c r="I1150" s="31">
        <f t="shared" si="648"/>
        <v>2347.5</v>
      </c>
      <c r="J1150" s="31">
        <f t="shared" si="648"/>
        <v>0</v>
      </c>
      <c r="K1150" s="31">
        <f t="shared" si="648"/>
        <v>2347.5</v>
      </c>
      <c r="L1150" s="31">
        <f t="shared" si="648"/>
        <v>5029</v>
      </c>
      <c r="M1150" s="31">
        <f t="shared" si="648"/>
        <v>0</v>
      </c>
      <c r="N1150" s="31">
        <f t="shared" si="648"/>
        <v>5029</v>
      </c>
      <c r="O1150" s="31">
        <f t="shared" si="648"/>
        <v>5029</v>
      </c>
      <c r="P1150" s="29">
        <f t="shared" si="648"/>
        <v>0</v>
      </c>
      <c r="Q1150" s="29">
        <f t="shared" si="648"/>
        <v>5029</v>
      </c>
    </row>
    <row r="1151" spans="1:17" ht="13.6" x14ac:dyDescent="0.25">
      <c r="A1151" s="25" t="s">
        <v>45</v>
      </c>
      <c r="B1151" s="53" t="s">
        <v>38</v>
      </c>
      <c r="C1151" s="27" t="s">
        <v>13</v>
      </c>
      <c r="D1151" s="27" t="s">
        <v>112</v>
      </c>
      <c r="E1151" s="54" t="s">
        <v>744</v>
      </c>
      <c r="F1151" s="37" t="s">
        <v>28</v>
      </c>
      <c r="G1151" s="27" t="s">
        <v>13</v>
      </c>
      <c r="H1151" s="27" t="s">
        <v>112</v>
      </c>
      <c r="I1151" s="31">
        <f>+J1151+K1151</f>
        <v>2347.5</v>
      </c>
      <c r="J1151" s="31"/>
      <c r="K1151" s="31">
        <v>2347.5</v>
      </c>
      <c r="L1151" s="31">
        <f>+M1151+N1151</f>
        <v>5029</v>
      </c>
      <c r="M1151" s="31"/>
      <c r="N1151" s="31">
        <v>5029</v>
      </c>
      <c r="O1151" s="31">
        <f>+P1151+Q1151</f>
        <v>5029</v>
      </c>
      <c r="P1151" s="29"/>
      <c r="Q1151" s="29">
        <v>5029</v>
      </c>
    </row>
    <row r="1152" spans="1:17" ht="25.85" x14ac:dyDescent="0.25">
      <c r="A1152" s="167" t="s">
        <v>745</v>
      </c>
      <c r="B1152" s="45">
        <v>700</v>
      </c>
      <c r="C1152" s="137" t="s">
        <v>63</v>
      </c>
      <c r="D1152" s="137" t="s">
        <v>13</v>
      </c>
      <c r="E1152" s="75" t="s">
        <v>746</v>
      </c>
      <c r="F1152" s="48"/>
      <c r="G1152" s="137"/>
      <c r="H1152" s="137"/>
      <c r="I1152" s="17">
        <f>+I1153+I1155+I1157</f>
        <v>113872.09999999999</v>
      </c>
      <c r="J1152" s="17">
        <f t="shared" ref="J1152:Q1152" si="649">+J1153+J1155+J1157</f>
        <v>0</v>
      </c>
      <c r="K1152" s="17">
        <f t="shared" si="649"/>
        <v>113872.09999999999</v>
      </c>
      <c r="L1152" s="17">
        <f t="shared" si="649"/>
        <v>129040.7</v>
      </c>
      <c r="M1152" s="17">
        <f t="shared" si="649"/>
        <v>0</v>
      </c>
      <c r="N1152" s="17">
        <f t="shared" si="649"/>
        <v>129040.7</v>
      </c>
      <c r="O1152" s="17">
        <f t="shared" si="649"/>
        <v>140552.79999999999</v>
      </c>
      <c r="P1152" s="17">
        <f t="shared" si="649"/>
        <v>0</v>
      </c>
      <c r="Q1152" s="17">
        <f t="shared" si="649"/>
        <v>140552.79999999999</v>
      </c>
    </row>
    <row r="1153" spans="1:17" ht="40.75" x14ac:dyDescent="0.25">
      <c r="A1153" s="80" t="s">
        <v>33</v>
      </c>
      <c r="B1153" s="53">
        <v>700</v>
      </c>
      <c r="C1153" s="27" t="s">
        <v>63</v>
      </c>
      <c r="D1153" s="27" t="s">
        <v>13</v>
      </c>
      <c r="E1153" s="29" t="s">
        <v>746</v>
      </c>
      <c r="F1153" s="37" t="s">
        <v>69</v>
      </c>
      <c r="G1153" s="27"/>
      <c r="H1153" s="27"/>
      <c r="I1153" s="31">
        <f t="shared" ref="I1153:Q1153" si="650">+I1154</f>
        <v>3257.9942700000001</v>
      </c>
      <c r="J1153" s="31">
        <f t="shared" si="650"/>
        <v>0</v>
      </c>
      <c r="K1153" s="31">
        <f t="shared" si="650"/>
        <v>3257.9942700000001</v>
      </c>
      <c r="L1153" s="31">
        <f t="shared" si="650"/>
        <v>3501.924</v>
      </c>
      <c r="M1153" s="31">
        <f t="shared" si="650"/>
        <v>0</v>
      </c>
      <c r="N1153" s="31">
        <f t="shared" si="650"/>
        <v>3501.924</v>
      </c>
      <c r="O1153" s="31">
        <f t="shared" si="650"/>
        <v>3764.556</v>
      </c>
      <c r="P1153" s="29">
        <f t="shared" si="650"/>
        <v>0</v>
      </c>
      <c r="Q1153" s="29">
        <f t="shared" si="650"/>
        <v>3764.556</v>
      </c>
    </row>
    <row r="1154" spans="1:17" ht="13.6" x14ac:dyDescent="0.25">
      <c r="A1154" s="25" t="s">
        <v>34</v>
      </c>
      <c r="B1154" s="53">
        <v>700</v>
      </c>
      <c r="C1154" s="27" t="s">
        <v>63</v>
      </c>
      <c r="D1154" s="27" t="s">
        <v>13</v>
      </c>
      <c r="E1154" s="29" t="s">
        <v>746</v>
      </c>
      <c r="F1154" s="55" t="s">
        <v>91</v>
      </c>
      <c r="G1154" s="27" t="s">
        <v>63</v>
      </c>
      <c r="H1154" s="27" t="s">
        <v>13</v>
      </c>
      <c r="I1154" s="31">
        <f>+J1154+K1154</f>
        <v>3257.9942700000001</v>
      </c>
      <c r="J1154" s="31"/>
      <c r="K1154" s="31">
        <v>3257.9942700000001</v>
      </c>
      <c r="L1154" s="31">
        <f>+M1154+N1154</f>
        <v>3501.924</v>
      </c>
      <c r="M1154" s="31"/>
      <c r="N1154" s="31">
        <v>3501.924</v>
      </c>
      <c r="O1154" s="31">
        <f>+P1154+Q1154</f>
        <v>3764.556</v>
      </c>
      <c r="P1154" s="29"/>
      <c r="Q1154" s="29">
        <v>3764.556</v>
      </c>
    </row>
    <row r="1155" spans="1:17" ht="13.6" x14ac:dyDescent="0.25">
      <c r="A1155" s="25" t="s">
        <v>25</v>
      </c>
      <c r="B1155" s="53">
        <v>700</v>
      </c>
      <c r="C1155" s="27" t="s">
        <v>63</v>
      </c>
      <c r="D1155" s="27" t="s">
        <v>13</v>
      </c>
      <c r="E1155" s="29" t="s">
        <v>746</v>
      </c>
      <c r="F1155" s="42">
        <v>200</v>
      </c>
      <c r="G1155" s="27"/>
      <c r="H1155" s="27"/>
      <c r="I1155" s="31">
        <f t="shared" ref="I1155:Q1155" si="651">+I1156</f>
        <v>680.40572999999995</v>
      </c>
      <c r="J1155" s="31">
        <f t="shared" si="651"/>
        <v>0</v>
      </c>
      <c r="K1155" s="31">
        <f t="shared" si="651"/>
        <v>680.40572999999995</v>
      </c>
      <c r="L1155" s="31">
        <f t="shared" si="651"/>
        <v>653.976</v>
      </c>
      <c r="M1155" s="31">
        <f t="shared" si="651"/>
        <v>0</v>
      </c>
      <c r="N1155" s="31">
        <f t="shared" si="651"/>
        <v>653.976</v>
      </c>
      <c r="O1155" s="31">
        <f t="shared" si="651"/>
        <v>727.74400000000003</v>
      </c>
      <c r="P1155" s="29">
        <f t="shared" si="651"/>
        <v>0</v>
      </c>
      <c r="Q1155" s="29">
        <f t="shared" si="651"/>
        <v>727.74400000000003</v>
      </c>
    </row>
    <row r="1156" spans="1:17" ht="13.6" x14ac:dyDescent="0.25">
      <c r="A1156" s="25" t="s">
        <v>45</v>
      </c>
      <c r="B1156" s="53">
        <v>700</v>
      </c>
      <c r="C1156" s="27" t="s">
        <v>63</v>
      </c>
      <c r="D1156" s="27" t="s">
        <v>13</v>
      </c>
      <c r="E1156" s="29" t="s">
        <v>746</v>
      </c>
      <c r="F1156" s="42">
        <v>240</v>
      </c>
      <c r="G1156" s="27" t="s">
        <v>63</v>
      </c>
      <c r="H1156" s="27" t="s">
        <v>13</v>
      </c>
      <c r="I1156" s="31">
        <f>+J1156+K1156</f>
        <v>680.40572999999995</v>
      </c>
      <c r="J1156" s="31"/>
      <c r="K1156" s="31">
        <f>112.3+411.2+126.90573+30</f>
        <v>680.40572999999995</v>
      </c>
      <c r="L1156" s="31">
        <f>+M1156+N1156</f>
        <v>653.976</v>
      </c>
      <c r="M1156" s="31"/>
      <c r="N1156" s="31">
        <v>653.976</v>
      </c>
      <c r="O1156" s="31">
        <f>+P1156+Q1156</f>
        <v>727.74400000000003</v>
      </c>
      <c r="P1156" s="29"/>
      <c r="Q1156" s="29">
        <v>727.74400000000003</v>
      </c>
    </row>
    <row r="1157" spans="1:17" ht="27.2" x14ac:dyDescent="0.25">
      <c r="A1157" s="80" t="s">
        <v>81</v>
      </c>
      <c r="B1157" s="26">
        <v>700</v>
      </c>
      <c r="C1157" s="27" t="s">
        <v>140</v>
      </c>
      <c r="D1157" s="27" t="s">
        <v>181</v>
      </c>
      <c r="E1157" s="29" t="s">
        <v>746</v>
      </c>
      <c r="F1157" s="37" t="s">
        <v>675</v>
      </c>
      <c r="G1157" s="27"/>
      <c r="H1157" s="27"/>
      <c r="I1157" s="31">
        <f t="shared" ref="I1157:Q1157" si="652">+I1158</f>
        <v>109933.7</v>
      </c>
      <c r="J1157" s="31">
        <f t="shared" si="652"/>
        <v>0</v>
      </c>
      <c r="K1157" s="31">
        <f t="shared" si="652"/>
        <v>109933.7</v>
      </c>
      <c r="L1157" s="31">
        <f t="shared" si="652"/>
        <v>124884.8</v>
      </c>
      <c r="M1157" s="31">
        <f t="shared" si="652"/>
        <v>0</v>
      </c>
      <c r="N1157" s="31">
        <f t="shared" si="652"/>
        <v>124884.8</v>
      </c>
      <c r="O1157" s="31">
        <f t="shared" si="652"/>
        <v>136060.5</v>
      </c>
      <c r="P1157" s="29">
        <f t="shared" si="652"/>
        <v>0</v>
      </c>
      <c r="Q1157" s="29">
        <f t="shared" si="652"/>
        <v>136060.5</v>
      </c>
    </row>
    <row r="1158" spans="1:17" ht="13.6" x14ac:dyDescent="0.25">
      <c r="A1158" s="25" t="s">
        <v>82</v>
      </c>
      <c r="B1158" s="26">
        <v>700</v>
      </c>
      <c r="C1158" s="27" t="s">
        <v>140</v>
      </c>
      <c r="D1158" s="27" t="s">
        <v>181</v>
      </c>
      <c r="E1158" s="29" t="s">
        <v>746</v>
      </c>
      <c r="F1158" s="55" t="s">
        <v>679</v>
      </c>
      <c r="G1158" s="27" t="s">
        <v>140</v>
      </c>
      <c r="H1158" s="27" t="s">
        <v>181</v>
      </c>
      <c r="I1158" s="31">
        <f>+J1158+K1158</f>
        <v>109933.7</v>
      </c>
      <c r="J1158" s="31"/>
      <c r="K1158" s="31">
        <v>109933.7</v>
      </c>
      <c r="L1158" s="31">
        <f>+M1158+N1158</f>
        <v>124884.8</v>
      </c>
      <c r="M1158" s="31"/>
      <c r="N1158" s="31">
        <v>124884.8</v>
      </c>
      <c r="O1158" s="31">
        <f>+P1158+Q1158</f>
        <v>136060.5</v>
      </c>
      <c r="P1158" s="29"/>
      <c r="Q1158" s="29">
        <v>136060.5</v>
      </c>
    </row>
    <row r="1159" spans="1:17" ht="13.6" x14ac:dyDescent="0.25">
      <c r="A1159" s="83" t="s">
        <v>747</v>
      </c>
      <c r="B1159" s="45">
        <v>700</v>
      </c>
      <c r="C1159" s="137" t="s">
        <v>63</v>
      </c>
      <c r="D1159" s="137" t="s">
        <v>13</v>
      </c>
      <c r="E1159" s="61" t="s">
        <v>748</v>
      </c>
      <c r="F1159" s="76"/>
      <c r="G1159" s="137"/>
      <c r="H1159" s="137"/>
      <c r="I1159" s="17">
        <f>+I1160+I1162+I1164</f>
        <v>13.151</v>
      </c>
      <c r="J1159" s="17">
        <f t="shared" ref="J1159:Q1159" si="653">+J1160+J1162+J1164</f>
        <v>0</v>
      </c>
      <c r="K1159" s="17">
        <f t="shared" si="653"/>
        <v>13.151</v>
      </c>
      <c r="L1159" s="17">
        <f t="shared" si="653"/>
        <v>14.148000000000001</v>
      </c>
      <c r="M1159" s="17">
        <f t="shared" si="653"/>
        <v>0</v>
      </c>
      <c r="N1159" s="17">
        <f t="shared" si="653"/>
        <v>14.148000000000001</v>
      </c>
      <c r="O1159" s="17">
        <f t="shared" si="653"/>
        <v>15.248999999999999</v>
      </c>
      <c r="P1159" s="75">
        <f t="shared" si="653"/>
        <v>0</v>
      </c>
      <c r="Q1159" s="75">
        <f t="shared" si="653"/>
        <v>15.248999999999999</v>
      </c>
    </row>
    <row r="1160" spans="1:17" ht="40.75" x14ac:dyDescent="0.25">
      <c r="A1160" s="36" t="s">
        <v>33</v>
      </c>
      <c r="B1160" s="53">
        <v>700</v>
      </c>
      <c r="C1160" s="27" t="s">
        <v>63</v>
      </c>
      <c r="D1160" s="27" t="s">
        <v>13</v>
      </c>
      <c r="E1160" s="26" t="s">
        <v>748</v>
      </c>
      <c r="F1160" s="37" t="s">
        <v>69</v>
      </c>
      <c r="G1160" s="27"/>
      <c r="H1160" s="27"/>
      <c r="I1160" s="31">
        <f t="shared" ref="I1160:Q1160" si="654">+I1161</f>
        <v>7.5938400000000001</v>
      </c>
      <c r="J1160" s="31">
        <f t="shared" si="654"/>
        <v>0</v>
      </c>
      <c r="K1160" s="31">
        <f t="shared" si="654"/>
        <v>7.5938400000000001</v>
      </c>
      <c r="L1160" s="31">
        <f t="shared" si="654"/>
        <v>8.1633600000000008</v>
      </c>
      <c r="M1160" s="31">
        <f t="shared" si="654"/>
        <v>0</v>
      </c>
      <c r="N1160" s="31">
        <f t="shared" si="654"/>
        <v>8.1633600000000008</v>
      </c>
      <c r="O1160" s="31">
        <f t="shared" si="654"/>
        <v>8.6159999999999997</v>
      </c>
      <c r="P1160" s="29">
        <f t="shared" si="654"/>
        <v>0</v>
      </c>
      <c r="Q1160" s="29">
        <f t="shared" si="654"/>
        <v>8.6159999999999997</v>
      </c>
    </row>
    <row r="1161" spans="1:17" ht="13.6" x14ac:dyDescent="0.25">
      <c r="A1161" s="80" t="s">
        <v>34</v>
      </c>
      <c r="B1161" s="53">
        <v>700</v>
      </c>
      <c r="C1161" s="27" t="s">
        <v>63</v>
      </c>
      <c r="D1161" s="27" t="s">
        <v>13</v>
      </c>
      <c r="E1161" s="26" t="s">
        <v>748</v>
      </c>
      <c r="F1161" s="37" t="s">
        <v>91</v>
      </c>
      <c r="G1161" s="27" t="s">
        <v>63</v>
      </c>
      <c r="H1161" s="27" t="s">
        <v>13</v>
      </c>
      <c r="I1161" s="31">
        <f>+J1161+K1161</f>
        <v>7.5938400000000001</v>
      </c>
      <c r="J1161" s="31"/>
      <c r="K1161" s="31">
        <v>7.5938400000000001</v>
      </c>
      <c r="L1161" s="31">
        <f>+M1161+N1161</f>
        <v>8.1633600000000008</v>
      </c>
      <c r="M1161" s="31"/>
      <c r="N1161" s="31">
        <v>8.1633600000000008</v>
      </c>
      <c r="O1161" s="31">
        <f>+P1161+Q1161</f>
        <v>8.6159999999999997</v>
      </c>
      <c r="P1161" s="29"/>
      <c r="Q1161" s="32">
        <v>8.6159999999999997</v>
      </c>
    </row>
    <row r="1162" spans="1:17" ht="13.6" x14ac:dyDescent="0.25">
      <c r="A1162" s="25" t="s">
        <v>25</v>
      </c>
      <c r="B1162" s="53">
        <v>700</v>
      </c>
      <c r="C1162" s="27" t="s">
        <v>63</v>
      </c>
      <c r="D1162" s="27" t="s">
        <v>13</v>
      </c>
      <c r="E1162" s="26" t="s">
        <v>748</v>
      </c>
      <c r="F1162" s="65">
        <v>200</v>
      </c>
      <c r="G1162" s="27"/>
      <c r="H1162" s="27"/>
      <c r="I1162" s="31">
        <f t="shared" ref="I1162:Q1162" si="655">+I1163</f>
        <v>3.5571600000000001</v>
      </c>
      <c r="J1162" s="31">
        <f t="shared" si="655"/>
        <v>0</v>
      </c>
      <c r="K1162" s="31">
        <f t="shared" si="655"/>
        <v>3.5571600000000001</v>
      </c>
      <c r="L1162" s="31">
        <f t="shared" si="655"/>
        <v>3.9846400000000002</v>
      </c>
      <c r="M1162" s="31">
        <f t="shared" si="655"/>
        <v>0</v>
      </c>
      <c r="N1162" s="31">
        <f t="shared" si="655"/>
        <v>3.9846400000000002</v>
      </c>
      <c r="O1162" s="31">
        <f t="shared" si="655"/>
        <v>4.633</v>
      </c>
      <c r="P1162" s="29">
        <f t="shared" si="655"/>
        <v>0</v>
      </c>
      <c r="Q1162" s="32">
        <f t="shared" si="655"/>
        <v>4.633</v>
      </c>
    </row>
    <row r="1163" spans="1:17" ht="13.6" x14ac:dyDescent="0.25">
      <c r="A1163" s="36" t="s">
        <v>45</v>
      </c>
      <c r="B1163" s="53">
        <v>700</v>
      </c>
      <c r="C1163" s="27" t="s">
        <v>63</v>
      </c>
      <c r="D1163" s="27" t="s">
        <v>13</v>
      </c>
      <c r="E1163" s="26" t="s">
        <v>748</v>
      </c>
      <c r="F1163" s="42">
        <v>240</v>
      </c>
      <c r="G1163" s="27" t="s">
        <v>63</v>
      </c>
      <c r="H1163" s="27" t="s">
        <v>13</v>
      </c>
      <c r="I1163" s="31">
        <f>+J1163+K1163</f>
        <v>3.5571600000000001</v>
      </c>
      <c r="J1163" s="31"/>
      <c r="K1163" s="31">
        <v>3.5571600000000001</v>
      </c>
      <c r="L1163" s="31">
        <f>+M1163+N1163</f>
        <v>3.9846400000000002</v>
      </c>
      <c r="M1163" s="31"/>
      <c r="N1163" s="31">
        <v>3.9846400000000002</v>
      </c>
      <c r="O1163" s="31">
        <f>+P1163+Q1163</f>
        <v>4.633</v>
      </c>
      <c r="P1163" s="29"/>
      <c r="Q1163" s="32">
        <v>4.633</v>
      </c>
    </row>
    <row r="1164" spans="1:17" ht="13.6" x14ac:dyDescent="0.25">
      <c r="A1164" s="80" t="s">
        <v>46</v>
      </c>
      <c r="B1164" s="53">
        <v>700</v>
      </c>
      <c r="C1164" s="27" t="s">
        <v>63</v>
      </c>
      <c r="D1164" s="27" t="s">
        <v>13</v>
      </c>
      <c r="E1164" s="26" t="s">
        <v>748</v>
      </c>
      <c r="F1164" s="37" t="s">
        <v>47</v>
      </c>
      <c r="G1164" s="27"/>
      <c r="H1164" s="27"/>
      <c r="I1164" s="31">
        <f t="shared" ref="I1164:Q1164" si="656">+I1165</f>
        <v>2</v>
      </c>
      <c r="J1164" s="31">
        <f t="shared" si="656"/>
        <v>0</v>
      </c>
      <c r="K1164" s="31">
        <f t="shared" si="656"/>
        <v>2</v>
      </c>
      <c r="L1164" s="31">
        <f t="shared" si="656"/>
        <v>2</v>
      </c>
      <c r="M1164" s="31">
        <f t="shared" si="656"/>
        <v>0</v>
      </c>
      <c r="N1164" s="31">
        <f t="shared" si="656"/>
        <v>2</v>
      </c>
      <c r="O1164" s="31">
        <f t="shared" si="656"/>
        <v>2</v>
      </c>
      <c r="P1164" s="29">
        <f t="shared" si="656"/>
        <v>0</v>
      </c>
      <c r="Q1164" s="32">
        <f t="shared" si="656"/>
        <v>2</v>
      </c>
    </row>
    <row r="1165" spans="1:17" ht="13.6" x14ac:dyDescent="0.25">
      <c r="A1165" s="80" t="s">
        <v>655</v>
      </c>
      <c r="B1165" s="53">
        <v>700</v>
      </c>
      <c r="C1165" s="27" t="s">
        <v>63</v>
      </c>
      <c r="D1165" s="27" t="s">
        <v>13</v>
      </c>
      <c r="E1165" s="26" t="s">
        <v>748</v>
      </c>
      <c r="F1165" s="37" t="s">
        <v>749</v>
      </c>
      <c r="G1165" s="27" t="s">
        <v>63</v>
      </c>
      <c r="H1165" s="27" t="s">
        <v>13</v>
      </c>
      <c r="I1165" s="31">
        <f>+J1165+K1165</f>
        <v>2</v>
      </c>
      <c r="J1165" s="31"/>
      <c r="K1165" s="31">
        <v>2</v>
      </c>
      <c r="L1165" s="31">
        <f>+M1165+N1165</f>
        <v>2</v>
      </c>
      <c r="M1165" s="31"/>
      <c r="N1165" s="31">
        <v>2</v>
      </c>
      <c r="O1165" s="31">
        <f>+P1165+Q1165</f>
        <v>2</v>
      </c>
      <c r="P1165" s="29"/>
      <c r="Q1165" s="32">
        <v>2</v>
      </c>
    </row>
    <row r="1166" spans="1:17" ht="25.85" x14ac:dyDescent="0.25">
      <c r="A1166" s="168" t="s">
        <v>750</v>
      </c>
      <c r="B1166" s="45">
        <v>700</v>
      </c>
      <c r="C1166" s="46" t="s">
        <v>63</v>
      </c>
      <c r="D1166" s="46" t="s">
        <v>13</v>
      </c>
      <c r="E1166" s="61" t="s">
        <v>751</v>
      </c>
      <c r="F1166" s="172"/>
      <c r="G1166" s="46"/>
      <c r="H1166" s="46"/>
      <c r="I1166" s="17">
        <f>+I1167+I1169</f>
        <v>752.16</v>
      </c>
      <c r="J1166" s="17">
        <f t="shared" ref="J1166:Q1166" si="657">+J1167+J1169</f>
        <v>0</v>
      </c>
      <c r="K1166" s="17">
        <f t="shared" si="657"/>
        <v>752.16</v>
      </c>
      <c r="L1166" s="17">
        <f t="shared" si="657"/>
        <v>843.12000000000012</v>
      </c>
      <c r="M1166" s="17">
        <f t="shared" si="657"/>
        <v>0</v>
      </c>
      <c r="N1166" s="17">
        <f t="shared" si="657"/>
        <v>843.12000000000012</v>
      </c>
      <c r="O1166" s="17">
        <f t="shared" si="657"/>
        <v>899.88</v>
      </c>
      <c r="P1166" s="75">
        <f t="shared" si="657"/>
        <v>0</v>
      </c>
      <c r="Q1166" s="75">
        <f t="shared" si="657"/>
        <v>899.88</v>
      </c>
    </row>
    <row r="1167" spans="1:17" ht="40.75" x14ac:dyDescent="0.25">
      <c r="A1167" s="90" t="s">
        <v>33</v>
      </c>
      <c r="B1167" s="53">
        <v>700</v>
      </c>
      <c r="C1167" s="27" t="s">
        <v>63</v>
      </c>
      <c r="D1167" s="27" t="s">
        <v>13</v>
      </c>
      <c r="E1167" s="26" t="s">
        <v>751</v>
      </c>
      <c r="F1167" s="37" t="s">
        <v>69</v>
      </c>
      <c r="G1167" s="27"/>
      <c r="H1167" s="27"/>
      <c r="I1167" s="31">
        <f t="shared" ref="I1167:Q1167" si="658">+I1168</f>
        <v>639.94768999999997</v>
      </c>
      <c r="J1167" s="31">
        <f t="shared" si="658"/>
        <v>0</v>
      </c>
      <c r="K1167" s="31">
        <f t="shared" si="658"/>
        <v>639.94768999999997</v>
      </c>
      <c r="L1167" s="31">
        <f t="shared" si="658"/>
        <v>687.94824000000006</v>
      </c>
      <c r="M1167" s="31">
        <f t="shared" si="658"/>
        <v>0</v>
      </c>
      <c r="N1167" s="31">
        <f t="shared" si="658"/>
        <v>687.94824000000006</v>
      </c>
      <c r="O1167" s="31">
        <f t="shared" si="658"/>
        <v>739.54427999999996</v>
      </c>
      <c r="P1167" s="29">
        <f t="shared" si="658"/>
        <v>0</v>
      </c>
      <c r="Q1167" s="29">
        <f t="shared" si="658"/>
        <v>739.54427999999996</v>
      </c>
    </row>
    <row r="1168" spans="1:17" ht="13.6" x14ac:dyDescent="0.25">
      <c r="A1168" s="90" t="s">
        <v>34</v>
      </c>
      <c r="B1168" s="53">
        <v>700</v>
      </c>
      <c r="C1168" s="27" t="s">
        <v>63</v>
      </c>
      <c r="D1168" s="27" t="s">
        <v>13</v>
      </c>
      <c r="E1168" s="26" t="s">
        <v>751</v>
      </c>
      <c r="F1168" s="37" t="s">
        <v>91</v>
      </c>
      <c r="G1168" s="27" t="s">
        <v>63</v>
      </c>
      <c r="H1168" s="27" t="s">
        <v>13</v>
      </c>
      <c r="I1168" s="31">
        <f>+J1168+K1168</f>
        <v>639.94768999999997</v>
      </c>
      <c r="J1168" s="31"/>
      <c r="K1168" s="31">
        <v>639.94768999999997</v>
      </c>
      <c r="L1168" s="31">
        <f>+M1168+N1168</f>
        <v>687.94824000000006</v>
      </c>
      <c r="M1168" s="31"/>
      <c r="N1168" s="31">
        <v>687.94824000000006</v>
      </c>
      <c r="O1168" s="31">
        <f>+P1168+Q1168</f>
        <v>739.54427999999996</v>
      </c>
      <c r="P1168" s="29"/>
      <c r="Q1168" s="32">
        <v>739.54427999999996</v>
      </c>
    </row>
    <row r="1169" spans="1:17" ht="13.6" x14ac:dyDescent="0.25">
      <c r="A1169" s="80" t="s">
        <v>25</v>
      </c>
      <c r="B1169" s="53">
        <v>700</v>
      </c>
      <c r="C1169" s="27" t="s">
        <v>63</v>
      </c>
      <c r="D1169" s="27" t="s">
        <v>13</v>
      </c>
      <c r="E1169" s="26" t="s">
        <v>751</v>
      </c>
      <c r="F1169" s="42">
        <v>200</v>
      </c>
      <c r="G1169" s="27"/>
      <c r="H1169" s="27"/>
      <c r="I1169" s="31">
        <f t="shared" ref="I1169:Q1169" si="659">+I1170</f>
        <v>112.21231</v>
      </c>
      <c r="J1169" s="31">
        <f t="shared" si="659"/>
        <v>0</v>
      </c>
      <c r="K1169" s="31">
        <f t="shared" si="659"/>
        <v>112.21231</v>
      </c>
      <c r="L1169" s="31">
        <f t="shared" si="659"/>
        <v>155.17176000000001</v>
      </c>
      <c r="M1169" s="31">
        <f t="shared" si="659"/>
        <v>0</v>
      </c>
      <c r="N1169" s="31">
        <f t="shared" si="659"/>
        <v>155.17176000000001</v>
      </c>
      <c r="O1169" s="31">
        <f t="shared" si="659"/>
        <v>160.33572000000001</v>
      </c>
      <c r="P1169" s="29">
        <f t="shared" si="659"/>
        <v>0</v>
      </c>
      <c r="Q1169" s="32">
        <f t="shared" si="659"/>
        <v>160.33572000000001</v>
      </c>
    </row>
    <row r="1170" spans="1:17" ht="13.6" x14ac:dyDescent="0.25">
      <c r="A1170" s="90" t="s">
        <v>45</v>
      </c>
      <c r="B1170" s="53">
        <v>700</v>
      </c>
      <c r="C1170" s="27" t="s">
        <v>63</v>
      </c>
      <c r="D1170" s="27" t="s">
        <v>13</v>
      </c>
      <c r="E1170" s="26" t="s">
        <v>751</v>
      </c>
      <c r="F1170" s="42">
        <v>240</v>
      </c>
      <c r="G1170" s="27" t="s">
        <v>63</v>
      </c>
      <c r="H1170" s="27" t="s">
        <v>13</v>
      </c>
      <c r="I1170" s="31">
        <f>+J1170+K1170</f>
        <v>112.21231</v>
      </c>
      <c r="J1170" s="31"/>
      <c r="K1170" s="31">
        <v>112.21231</v>
      </c>
      <c r="L1170" s="31">
        <f>+M1170+N1170</f>
        <v>155.17176000000001</v>
      </c>
      <c r="M1170" s="31"/>
      <c r="N1170" s="31">
        <v>155.17176000000001</v>
      </c>
      <c r="O1170" s="31">
        <f>+P1170+Q1170</f>
        <v>160.33572000000001</v>
      </c>
      <c r="P1170" s="29"/>
      <c r="Q1170" s="32">
        <v>160.33572000000001</v>
      </c>
    </row>
    <row r="1171" spans="1:17" ht="13.6" x14ac:dyDescent="0.25">
      <c r="A1171" s="173" t="s">
        <v>752</v>
      </c>
      <c r="B1171" s="61">
        <v>700</v>
      </c>
      <c r="C1171" s="46" t="s">
        <v>604</v>
      </c>
      <c r="D1171" s="46" t="s">
        <v>63</v>
      </c>
      <c r="E1171" s="75" t="s">
        <v>753</v>
      </c>
      <c r="F1171" s="174"/>
      <c r="G1171" s="46"/>
      <c r="H1171" s="46"/>
      <c r="I1171" s="141">
        <f t="shared" ref="I1171:Q1172" si="660">+I1172</f>
        <v>220679.2</v>
      </c>
      <c r="J1171" s="141">
        <f t="shared" si="660"/>
        <v>0</v>
      </c>
      <c r="K1171" s="141">
        <f t="shared" si="660"/>
        <v>220679.2</v>
      </c>
      <c r="L1171" s="141">
        <f t="shared" si="660"/>
        <v>148606.29999999999</v>
      </c>
      <c r="M1171" s="141">
        <f t="shared" si="660"/>
        <v>0</v>
      </c>
      <c r="N1171" s="141">
        <f t="shared" si="660"/>
        <v>148606.29999999999</v>
      </c>
      <c r="O1171" s="141">
        <f t="shared" si="660"/>
        <v>160857.20000000001</v>
      </c>
      <c r="P1171" s="142">
        <f t="shared" si="660"/>
        <v>0</v>
      </c>
      <c r="Q1171" s="142">
        <f t="shared" si="660"/>
        <v>160857.20000000001</v>
      </c>
    </row>
    <row r="1172" spans="1:17" ht="13.6" x14ac:dyDescent="0.25">
      <c r="A1172" s="90" t="s">
        <v>46</v>
      </c>
      <c r="B1172" s="26">
        <v>700</v>
      </c>
      <c r="C1172" s="27" t="s">
        <v>604</v>
      </c>
      <c r="D1172" s="27" t="s">
        <v>63</v>
      </c>
      <c r="E1172" s="29" t="s">
        <v>753</v>
      </c>
      <c r="F1172" s="42">
        <v>500</v>
      </c>
      <c r="G1172" s="27"/>
      <c r="H1172" s="27"/>
      <c r="I1172" s="31">
        <f t="shared" si="660"/>
        <v>220679.2</v>
      </c>
      <c r="J1172" s="31">
        <f t="shared" si="660"/>
        <v>0</v>
      </c>
      <c r="K1172" s="31">
        <f t="shared" si="660"/>
        <v>220679.2</v>
      </c>
      <c r="L1172" s="31">
        <f t="shared" si="660"/>
        <v>148606.29999999999</v>
      </c>
      <c r="M1172" s="31">
        <f t="shared" si="660"/>
        <v>0</v>
      </c>
      <c r="N1172" s="31">
        <f t="shared" si="660"/>
        <v>148606.29999999999</v>
      </c>
      <c r="O1172" s="31">
        <f t="shared" si="660"/>
        <v>160857.20000000001</v>
      </c>
      <c r="P1172" s="29">
        <f t="shared" si="660"/>
        <v>0</v>
      </c>
      <c r="Q1172" s="29">
        <f t="shared" si="660"/>
        <v>160857.20000000001</v>
      </c>
    </row>
    <row r="1173" spans="1:17" ht="13.6" x14ac:dyDescent="0.25">
      <c r="A1173" s="90" t="s">
        <v>754</v>
      </c>
      <c r="B1173" s="26">
        <v>700</v>
      </c>
      <c r="C1173" s="27" t="s">
        <v>604</v>
      </c>
      <c r="D1173" s="27" t="s">
        <v>63</v>
      </c>
      <c r="E1173" s="29" t="s">
        <v>753</v>
      </c>
      <c r="F1173" s="42">
        <v>510</v>
      </c>
      <c r="G1173" s="27" t="s">
        <v>604</v>
      </c>
      <c r="H1173" s="27" t="s">
        <v>63</v>
      </c>
      <c r="I1173" s="31">
        <f>+J1173+K1173</f>
        <v>220679.2</v>
      </c>
      <c r="J1173" s="31"/>
      <c r="K1173" s="31">
        <v>220679.2</v>
      </c>
      <c r="L1173" s="31">
        <f>+M1173+N1173</f>
        <v>148606.29999999999</v>
      </c>
      <c r="M1173" s="31"/>
      <c r="N1173" s="31">
        <v>148606.29999999999</v>
      </c>
      <c r="O1173" s="31">
        <f>+P1173+Q1173</f>
        <v>160857.20000000001</v>
      </c>
      <c r="P1173" s="29"/>
      <c r="Q1173" s="29">
        <v>160857.20000000001</v>
      </c>
    </row>
    <row r="1174" spans="1:17" ht="25.85" x14ac:dyDescent="0.25">
      <c r="A1174" s="83" t="s">
        <v>755</v>
      </c>
      <c r="B1174" s="45">
        <v>700</v>
      </c>
      <c r="C1174" s="46" t="s">
        <v>63</v>
      </c>
      <c r="D1174" s="46" t="s">
        <v>13</v>
      </c>
      <c r="E1174" s="61" t="s">
        <v>756</v>
      </c>
      <c r="F1174" s="48"/>
      <c r="G1174" s="46"/>
      <c r="H1174" s="46"/>
      <c r="I1174" s="17">
        <f>+I1175+I1177</f>
        <v>224.22399999999999</v>
      </c>
      <c r="J1174" s="17">
        <f t="shared" ref="J1174:Q1174" si="661">+J1175+J1177</f>
        <v>0</v>
      </c>
      <c r="K1174" s="17">
        <f t="shared" si="661"/>
        <v>224.22399999999999</v>
      </c>
      <c r="L1174" s="17">
        <f t="shared" si="661"/>
        <v>239.303</v>
      </c>
      <c r="M1174" s="17">
        <f t="shared" si="661"/>
        <v>0</v>
      </c>
      <c r="N1174" s="17">
        <f t="shared" si="661"/>
        <v>239.303</v>
      </c>
      <c r="O1174" s="17">
        <f t="shared" si="661"/>
        <v>255.995</v>
      </c>
      <c r="P1174" s="75">
        <f t="shared" si="661"/>
        <v>0</v>
      </c>
      <c r="Q1174" s="75">
        <f t="shared" si="661"/>
        <v>255.995</v>
      </c>
    </row>
    <row r="1175" spans="1:17" ht="40.75" x14ac:dyDescent="0.25">
      <c r="A1175" s="80" t="s">
        <v>33</v>
      </c>
      <c r="B1175" s="53">
        <v>700</v>
      </c>
      <c r="C1175" s="27" t="s">
        <v>63</v>
      </c>
      <c r="D1175" s="27" t="s">
        <v>13</v>
      </c>
      <c r="E1175" s="26" t="s">
        <v>756</v>
      </c>
      <c r="F1175" s="154" t="s">
        <v>69</v>
      </c>
      <c r="G1175" s="27"/>
      <c r="H1175" s="27"/>
      <c r="I1175" s="31">
        <f t="shared" ref="I1175:Q1175" si="662">+I1176</f>
        <v>198.96187</v>
      </c>
      <c r="J1175" s="31">
        <f t="shared" si="662"/>
        <v>0</v>
      </c>
      <c r="K1175" s="31">
        <f t="shared" si="662"/>
        <v>198.96187</v>
      </c>
      <c r="L1175" s="31">
        <f t="shared" si="662"/>
        <v>225.69352000000001</v>
      </c>
      <c r="M1175" s="31">
        <f t="shared" si="662"/>
        <v>0</v>
      </c>
      <c r="N1175" s="31">
        <f t="shared" si="662"/>
        <v>225.69352000000001</v>
      </c>
      <c r="O1175" s="31">
        <f t="shared" si="662"/>
        <v>242.61600000000001</v>
      </c>
      <c r="P1175" s="29">
        <f t="shared" si="662"/>
        <v>0</v>
      </c>
      <c r="Q1175" s="29">
        <f t="shared" si="662"/>
        <v>242.61600000000001</v>
      </c>
    </row>
    <row r="1176" spans="1:17" ht="13.6" x14ac:dyDescent="0.25">
      <c r="A1176" s="25" t="s">
        <v>34</v>
      </c>
      <c r="B1176" s="53">
        <v>700</v>
      </c>
      <c r="C1176" s="27" t="s">
        <v>63</v>
      </c>
      <c r="D1176" s="27" t="s">
        <v>13</v>
      </c>
      <c r="E1176" s="26" t="s">
        <v>756</v>
      </c>
      <c r="F1176" s="37" t="s">
        <v>91</v>
      </c>
      <c r="G1176" s="27" t="s">
        <v>63</v>
      </c>
      <c r="H1176" s="27" t="s">
        <v>13</v>
      </c>
      <c r="I1176" s="31">
        <f>+J1176+K1176</f>
        <v>198.96187</v>
      </c>
      <c r="J1176" s="31"/>
      <c r="K1176" s="31">
        <v>198.96187</v>
      </c>
      <c r="L1176" s="31">
        <f>+M1176+N1176</f>
        <v>225.69352000000001</v>
      </c>
      <c r="M1176" s="31"/>
      <c r="N1176" s="31">
        <v>225.69352000000001</v>
      </c>
      <c r="O1176" s="31">
        <f>+P1176+Q1176</f>
        <v>242.61600000000001</v>
      </c>
      <c r="P1176" s="29"/>
      <c r="Q1176" s="175">
        <v>242.61600000000001</v>
      </c>
    </row>
    <row r="1177" spans="1:17" ht="13.6" x14ac:dyDescent="0.25">
      <c r="A1177" s="36" t="s">
        <v>25</v>
      </c>
      <c r="B1177" s="53">
        <v>700</v>
      </c>
      <c r="C1177" s="27" t="s">
        <v>63</v>
      </c>
      <c r="D1177" s="27" t="s">
        <v>13</v>
      </c>
      <c r="E1177" s="26" t="s">
        <v>756</v>
      </c>
      <c r="F1177" s="42">
        <v>200</v>
      </c>
      <c r="G1177" s="27"/>
      <c r="H1177" s="27"/>
      <c r="I1177" s="31">
        <f t="shared" ref="I1177:Q1177" si="663">+I1178</f>
        <v>25.262129999999999</v>
      </c>
      <c r="J1177" s="31">
        <f t="shared" si="663"/>
        <v>0</v>
      </c>
      <c r="K1177" s="31">
        <f t="shared" si="663"/>
        <v>25.262129999999999</v>
      </c>
      <c r="L1177" s="31">
        <f t="shared" si="663"/>
        <v>13.60948</v>
      </c>
      <c r="M1177" s="31">
        <f t="shared" si="663"/>
        <v>0</v>
      </c>
      <c r="N1177" s="31">
        <f t="shared" si="663"/>
        <v>13.60948</v>
      </c>
      <c r="O1177" s="31">
        <f t="shared" si="663"/>
        <v>13.379</v>
      </c>
      <c r="P1177" s="29">
        <f t="shared" si="663"/>
        <v>0</v>
      </c>
      <c r="Q1177" s="175">
        <f t="shared" si="663"/>
        <v>13.379</v>
      </c>
    </row>
    <row r="1178" spans="1:17" ht="13.6" x14ac:dyDescent="0.25">
      <c r="A1178" s="25" t="s">
        <v>45</v>
      </c>
      <c r="B1178" s="53">
        <v>700</v>
      </c>
      <c r="C1178" s="27" t="s">
        <v>63</v>
      </c>
      <c r="D1178" s="27" t="s">
        <v>13</v>
      </c>
      <c r="E1178" s="26" t="s">
        <v>756</v>
      </c>
      <c r="F1178" s="126">
        <v>240</v>
      </c>
      <c r="G1178" s="27" t="s">
        <v>63</v>
      </c>
      <c r="H1178" s="27" t="s">
        <v>13</v>
      </c>
      <c r="I1178" s="31">
        <f>+J1178+K1178</f>
        <v>25.262129999999999</v>
      </c>
      <c r="J1178" s="31"/>
      <c r="K1178" s="31">
        <v>25.262129999999999</v>
      </c>
      <c r="L1178" s="31">
        <f>+M1178+N1178</f>
        <v>13.60948</v>
      </c>
      <c r="M1178" s="31"/>
      <c r="N1178" s="31">
        <v>13.60948</v>
      </c>
      <c r="O1178" s="31">
        <f>+P1178+Q1178</f>
        <v>13.379</v>
      </c>
      <c r="P1178" s="29"/>
      <c r="Q1178" s="175">
        <v>13.379</v>
      </c>
    </row>
    <row r="1179" spans="1:17" ht="25.85" x14ac:dyDescent="0.25">
      <c r="A1179" s="83" t="s">
        <v>757</v>
      </c>
      <c r="B1179" s="45">
        <v>700</v>
      </c>
      <c r="C1179" s="46" t="s">
        <v>63</v>
      </c>
      <c r="D1179" s="46" t="s">
        <v>13</v>
      </c>
      <c r="E1179" s="61" t="s">
        <v>758</v>
      </c>
      <c r="F1179" s="160"/>
      <c r="G1179" s="46"/>
      <c r="H1179" s="46"/>
      <c r="I1179" s="17">
        <f>+I1180+I1182+I1184+I1186</f>
        <v>93089.599999999991</v>
      </c>
      <c r="J1179" s="17">
        <f t="shared" ref="J1179:Q1179" si="664">+J1180+J1182+J1184+J1186</f>
        <v>0</v>
      </c>
      <c r="K1179" s="17">
        <f t="shared" si="664"/>
        <v>93089.599999999991</v>
      </c>
      <c r="L1179" s="17">
        <f t="shared" si="664"/>
        <v>100873.09999999999</v>
      </c>
      <c r="M1179" s="17">
        <f t="shared" si="664"/>
        <v>0</v>
      </c>
      <c r="N1179" s="17">
        <f t="shared" si="664"/>
        <v>100873.09999999999</v>
      </c>
      <c r="O1179" s="17">
        <f t="shared" si="664"/>
        <v>107129.9</v>
      </c>
      <c r="P1179" s="17">
        <f t="shared" si="664"/>
        <v>0</v>
      </c>
      <c r="Q1179" s="17">
        <f t="shared" si="664"/>
        <v>107129.9</v>
      </c>
    </row>
    <row r="1180" spans="1:17" ht="40.75" x14ac:dyDescent="0.25">
      <c r="A1180" s="56" t="s">
        <v>33</v>
      </c>
      <c r="B1180" s="53">
        <v>700</v>
      </c>
      <c r="C1180" s="27" t="s">
        <v>63</v>
      </c>
      <c r="D1180" s="27" t="s">
        <v>13</v>
      </c>
      <c r="E1180" s="26" t="s">
        <v>758</v>
      </c>
      <c r="F1180" s="154" t="s">
        <v>69</v>
      </c>
      <c r="G1180" s="27"/>
      <c r="H1180" s="27"/>
      <c r="I1180" s="31">
        <f t="shared" ref="I1180:Q1180" si="665">+I1181</f>
        <v>5390.5860000000002</v>
      </c>
      <c r="J1180" s="31">
        <f t="shared" si="665"/>
        <v>0</v>
      </c>
      <c r="K1180" s="31">
        <f t="shared" si="665"/>
        <v>5390.5860000000002</v>
      </c>
      <c r="L1180" s="31">
        <f t="shared" si="665"/>
        <v>5790.68</v>
      </c>
      <c r="M1180" s="31">
        <f t="shared" si="665"/>
        <v>0</v>
      </c>
      <c r="N1180" s="31">
        <f t="shared" si="665"/>
        <v>5790.68</v>
      </c>
      <c r="O1180" s="31">
        <f t="shared" si="665"/>
        <v>6220.7719999999999</v>
      </c>
      <c r="P1180" s="29">
        <f t="shared" si="665"/>
        <v>0</v>
      </c>
      <c r="Q1180" s="29">
        <f t="shared" si="665"/>
        <v>6220.7719999999999</v>
      </c>
    </row>
    <row r="1181" spans="1:17" ht="13.6" x14ac:dyDescent="0.25">
      <c r="A1181" s="36" t="s">
        <v>34</v>
      </c>
      <c r="B1181" s="53">
        <v>700</v>
      </c>
      <c r="C1181" s="27" t="s">
        <v>63</v>
      </c>
      <c r="D1181" s="27" t="s">
        <v>13</v>
      </c>
      <c r="E1181" s="26" t="s">
        <v>758</v>
      </c>
      <c r="F1181" s="154" t="s">
        <v>91</v>
      </c>
      <c r="G1181" s="27" t="s">
        <v>63</v>
      </c>
      <c r="H1181" s="27" t="s">
        <v>13</v>
      </c>
      <c r="I1181" s="31">
        <f>+J1181+K1181</f>
        <v>5390.5860000000002</v>
      </c>
      <c r="J1181" s="31"/>
      <c r="K1181" s="31">
        <v>5390.5860000000002</v>
      </c>
      <c r="L1181" s="31">
        <f>+M1181+N1181</f>
        <v>5790.68</v>
      </c>
      <c r="M1181" s="31"/>
      <c r="N1181" s="31">
        <v>5790.68</v>
      </c>
      <c r="O1181" s="31">
        <f>+P1181+Q1181</f>
        <v>6220.7719999999999</v>
      </c>
      <c r="P1181" s="29"/>
      <c r="Q1181" s="32">
        <v>6220.7719999999999</v>
      </c>
    </row>
    <row r="1182" spans="1:17" ht="13.6" x14ac:dyDescent="0.25">
      <c r="A1182" s="25" t="s">
        <v>25</v>
      </c>
      <c r="B1182" s="53">
        <v>700</v>
      </c>
      <c r="C1182" s="27" t="s">
        <v>63</v>
      </c>
      <c r="D1182" s="27" t="s">
        <v>13</v>
      </c>
      <c r="E1182" s="26" t="s">
        <v>758</v>
      </c>
      <c r="F1182" s="42">
        <v>200</v>
      </c>
      <c r="G1182" s="27"/>
      <c r="H1182" s="27"/>
      <c r="I1182" s="31">
        <f>+I1183</f>
        <v>2042.646</v>
      </c>
      <c r="J1182" s="31">
        <f t="shared" ref="J1182:Q1184" si="666">+J1183</f>
        <v>0</v>
      </c>
      <c r="K1182" s="31">
        <f t="shared" si="666"/>
        <v>2042.646</v>
      </c>
      <c r="L1182" s="31">
        <f t="shared" si="666"/>
        <v>2206.0520000000001</v>
      </c>
      <c r="M1182" s="31">
        <f t="shared" si="666"/>
        <v>0</v>
      </c>
      <c r="N1182" s="31">
        <f t="shared" si="666"/>
        <v>2206.0520000000001</v>
      </c>
      <c r="O1182" s="31">
        <f t="shared" si="666"/>
        <v>2399.86</v>
      </c>
      <c r="P1182" s="31">
        <f t="shared" si="666"/>
        <v>0</v>
      </c>
      <c r="Q1182" s="31">
        <f t="shared" si="666"/>
        <v>2399.86</v>
      </c>
    </row>
    <row r="1183" spans="1:17" ht="13.6" x14ac:dyDescent="0.25">
      <c r="A1183" s="36" t="s">
        <v>45</v>
      </c>
      <c r="B1183" s="53">
        <v>700</v>
      </c>
      <c r="C1183" s="27" t="s">
        <v>63</v>
      </c>
      <c r="D1183" s="27" t="s">
        <v>13</v>
      </c>
      <c r="E1183" s="26" t="s">
        <v>758</v>
      </c>
      <c r="F1183" s="42">
        <v>240</v>
      </c>
      <c r="G1183" s="27" t="s">
        <v>63</v>
      </c>
      <c r="H1183" s="27" t="s">
        <v>13</v>
      </c>
      <c r="I1183" s="31">
        <f>+J1183+K1183</f>
        <v>2042.646</v>
      </c>
      <c r="J1183" s="31"/>
      <c r="K1183" s="31">
        <v>2042.646</v>
      </c>
      <c r="L1183" s="31">
        <f>+M1183+N1183</f>
        <v>2206.0520000000001</v>
      </c>
      <c r="M1183" s="31"/>
      <c r="N1183" s="31">
        <v>2206.0520000000001</v>
      </c>
      <c r="O1183" s="31">
        <f>+P1183+Q1183</f>
        <v>2399.86</v>
      </c>
      <c r="P1183" s="29"/>
      <c r="Q1183" s="32">
        <v>2399.86</v>
      </c>
    </row>
    <row r="1184" spans="1:17" ht="13.6" x14ac:dyDescent="0.25">
      <c r="A1184" s="25" t="s">
        <v>135</v>
      </c>
      <c r="B1184" s="26">
        <v>700</v>
      </c>
      <c r="C1184" s="27" t="s">
        <v>140</v>
      </c>
      <c r="D1184" s="27" t="s">
        <v>13</v>
      </c>
      <c r="E1184" s="73" t="s">
        <v>758</v>
      </c>
      <c r="F1184" s="65">
        <v>300</v>
      </c>
      <c r="G1184" s="27"/>
      <c r="H1184" s="27"/>
      <c r="I1184" s="31">
        <f>+I1185</f>
        <v>85653.9</v>
      </c>
      <c r="J1184" s="31">
        <f t="shared" si="666"/>
        <v>0</v>
      </c>
      <c r="K1184" s="31">
        <f t="shared" ref="K1184:Q1184" si="667">+K1185</f>
        <v>85653.9</v>
      </c>
      <c r="L1184" s="31">
        <f t="shared" si="667"/>
        <v>92873.9</v>
      </c>
      <c r="M1184" s="31">
        <f t="shared" si="667"/>
        <v>0</v>
      </c>
      <c r="N1184" s="31">
        <f t="shared" si="667"/>
        <v>92873.9</v>
      </c>
      <c r="O1184" s="31">
        <f t="shared" si="667"/>
        <v>98506.8</v>
      </c>
      <c r="P1184" s="29">
        <f t="shared" si="667"/>
        <v>0</v>
      </c>
      <c r="Q1184" s="29">
        <f t="shared" si="667"/>
        <v>98506.8</v>
      </c>
    </row>
    <row r="1185" spans="1:17" ht="13.6" x14ac:dyDescent="0.25">
      <c r="A1185" s="36" t="s">
        <v>151</v>
      </c>
      <c r="B1185" s="26">
        <v>700</v>
      </c>
      <c r="C1185" s="27" t="s">
        <v>140</v>
      </c>
      <c r="D1185" s="27" t="s">
        <v>13</v>
      </c>
      <c r="E1185" s="73" t="s">
        <v>758</v>
      </c>
      <c r="F1185" s="65">
        <v>320</v>
      </c>
      <c r="G1185" s="27" t="s">
        <v>140</v>
      </c>
      <c r="H1185" s="27" t="s">
        <v>13</v>
      </c>
      <c r="I1185" s="31">
        <f>+J1185+K1185</f>
        <v>85653.9</v>
      </c>
      <c r="J1185" s="31"/>
      <c r="K1185" s="31">
        <v>85653.9</v>
      </c>
      <c r="L1185" s="31">
        <f>+M1185+N1185</f>
        <v>92873.9</v>
      </c>
      <c r="M1185" s="31"/>
      <c r="N1185" s="31">
        <v>92873.9</v>
      </c>
      <c r="O1185" s="31">
        <f>+P1185+Q1185</f>
        <v>98506.8</v>
      </c>
      <c r="P1185" s="29"/>
      <c r="Q1185" s="29">
        <v>98506.8</v>
      </c>
    </row>
    <row r="1186" spans="1:17" ht="13.6" x14ac:dyDescent="0.25">
      <c r="A1186" s="25" t="s">
        <v>19</v>
      </c>
      <c r="B1186" s="53">
        <v>700</v>
      </c>
      <c r="C1186" s="27" t="s">
        <v>63</v>
      </c>
      <c r="D1186" s="27" t="s">
        <v>13</v>
      </c>
      <c r="E1186" s="26" t="s">
        <v>758</v>
      </c>
      <c r="F1186" s="42">
        <v>800</v>
      </c>
      <c r="G1186" s="27"/>
      <c r="H1186" s="27"/>
      <c r="I1186" s="31">
        <f>+I1195</f>
        <v>2.468</v>
      </c>
      <c r="J1186" s="31">
        <f t="shared" ref="J1186:Q1186" si="668">+J1195</f>
        <v>0</v>
      </c>
      <c r="K1186" s="31">
        <f t="shared" si="668"/>
        <v>2.468</v>
      </c>
      <c r="L1186" s="31">
        <f t="shared" si="668"/>
        <v>2.468</v>
      </c>
      <c r="M1186" s="31">
        <f t="shared" si="668"/>
        <v>0</v>
      </c>
      <c r="N1186" s="31">
        <f t="shared" si="668"/>
        <v>2.468</v>
      </c>
      <c r="O1186" s="31">
        <f t="shared" si="668"/>
        <v>2.468</v>
      </c>
      <c r="P1186" s="31">
        <f t="shared" si="668"/>
        <v>0</v>
      </c>
      <c r="Q1186" s="31">
        <f t="shared" si="668"/>
        <v>2.468</v>
      </c>
    </row>
    <row r="1187" spans="1:17" ht="38.75" hidden="1" x14ac:dyDescent="0.25">
      <c r="A1187" s="38" t="s">
        <v>759</v>
      </c>
      <c r="B1187" s="4">
        <v>700</v>
      </c>
      <c r="C1187" s="27" t="s">
        <v>62</v>
      </c>
      <c r="D1187" s="27" t="s">
        <v>63</v>
      </c>
      <c r="E1187" s="64" t="s">
        <v>760</v>
      </c>
      <c r="F1187" s="169"/>
      <c r="G1187" s="27" t="s">
        <v>62</v>
      </c>
      <c r="H1187" s="27" t="s">
        <v>63</v>
      </c>
      <c r="I1187" s="31">
        <f t="shared" ref="I1187:Q1187" si="669">+I1188+I1190</f>
        <v>0</v>
      </c>
      <c r="J1187" s="31">
        <f t="shared" si="669"/>
        <v>0</v>
      </c>
      <c r="K1187" s="31">
        <f t="shared" si="669"/>
        <v>0</v>
      </c>
      <c r="L1187" s="31">
        <f t="shared" si="669"/>
        <v>0</v>
      </c>
      <c r="M1187" s="31">
        <f t="shared" si="669"/>
        <v>0</v>
      </c>
      <c r="N1187" s="31">
        <f t="shared" si="669"/>
        <v>0</v>
      </c>
      <c r="O1187" s="31">
        <f t="shared" si="669"/>
        <v>0</v>
      </c>
      <c r="P1187" s="29">
        <f t="shared" si="669"/>
        <v>0</v>
      </c>
      <c r="Q1187" s="29">
        <f t="shared" si="669"/>
        <v>0</v>
      </c>
    </row>
    <row r="1188" spans="1:17" ht="13.6" hidden="1" x14ac:dyDescent="0.25">
      <c r="A1188" s="25" t="s">
        <v>25</v>
      </c>
      <c r="B1188" s="4">
        <v>700</v>
      </c>
      <c r="C1188" s="27" t="s">
        <v>62</v>
      </c>
      <c r="D1188" s="27" t="s">
        <v>63</v>
      </c>
      <c r="E1188" s="73" t="s">
        <v>760</v>
      </c>
      <c r="F1188" s="42">
        <v>200</v>
      </c>
      <c r="G1188" s="27" t="s">
        <v>62</v>
      </c>
      <c r="H1188" s="27" t="s">
        <v>63</v>
      </c>
      <c r="I1188" s="31">
        <f t="shared" ref="I1188:Q1188" si="670">+I1189</f>
        <v>0</v>
      </c>
      <c r="J1188" s="31">
        <f t="shared" si="670"/>
        <v>0</v>
      </c>
      <c r="K1188" s="31">
        <f t="shared" si="670"/>
        <v>0</v>
      </c>
      <c r="L1188" s="31">
        <f t="shared" si="670"/>
        <v>0</v>
      </c>
      <c r="M1188" s="31">
        <f t="shared" si="670"/>
        <v>0</v>
      </c>
      <c r="N1188" s="31">
        <f t="shared" si="670"/>
        <v>0</v>
      </c>
      <c r="O1188" s="31">
        <f t="shared" si="670"/>
        <v>0</v>
      </c>
      <c r="P1188" s="29">
        <f t="shared" si="670"/>
        <v>0</v>
      </c>
      <c r="Q1188" s="29">
        <f t="shared" si="670"/>
        <v>0</v>
      </c>
    </row>
    <row r="1189" spans="1:17" ht="13.6" hidden="1" x14ac:dyDescent="0.25">
      <c r="A1189" s="25" t="s">
        <v>45</v>
      </c>
      <c r="B1189" s="4">
        <v>700</v>
      </c>
      <c r="C1189" s="27" t="s">
        <v>62</v>
      </c>
      <c r="D1189" s="27" t="s">
        <v>63</v>
      </c>
      <c r="E1189" s="73" t="s">
        <v>760</v>
      </c>
      <c r="F1189" s="42">
        <v>240</v>
      </c>
      <c r="G1189" s="27" t="s">
        <v>62</v>
      </c>
      <c r="H1189" s="27" t="s">
        <v>63</v>
      </c>
      <c r="I1189" s="31">
        <f>+J1189+K1189</f>
        <v>0</v>
      </c>
      <c r="J1189" s="31"/>
      <c r="K1189" s="31"/>
      <c r="L1189" s="31">
        <f>+M1189+N1189</f>
        <v>0</v>
      </c>
      <c r="M1189" s="31"/>
      <c r="N1189" s="31"/>
      <c r="O1189" s="31">
        <f>+P1189+Q1189</f>
        <v>0</v>
      </c>
      <c r="P1189" s="29"/>
      <c r="Q1189" s="29"/>
    </row>
    <row r="1190" spans="1:17" ht="13.6" hidden="1" x14ac:dyDescent="0.25">
      <c r="A1190" s="36" t="s">
        <v>46</v>
      </c>
      <c r="B1190" s="4">
        <v>700</v>
      </c>
      <c r="C1190" s="27" t="s">
        <v>62</v>
      </c>
      <c r="D1190" s="27" t="s">
        <v>63</v>
      </c>
      <c r="E1190" s="73" t="s">
        <v>760</v>
      </c>
      <c r="F1190" s="55" t="s">
        <v>47</v>
      </c>
      <c r="G1190" s="27" t="s">
        <v>62</v>
      </c>
      <c r="H1190" s="27" t="s">
        <v>63</v>
      </c>
      <c r="I1190" s="31">
        <f t="shared" ref="I1190:Q1190" si="671">+I1191</f>
        <v>0</v>
      </c>
      <c r="J1190" s="31">
        <f t="shared" si="671"/>
        <v>0</v>
      </c>
      <c r="K1190" s="31">
        <f t="shared" si="671"/>
        <v>0</v>
      </c>
      <c r="L1190" s="31">
        <f t="shared" si="671"/>
        <v>0</v>
      </c>
      <c r="M1190" s="31">
        <f t="shared" si="671"/>
        <v>0</v>
      </c>
      <c r="N1190" s="31">
        <f t="shared" si="671"/>
        <v>0</v>
      </c>
      <c r="O1190" s="31">
        <f t="shared" si="671"/>
        <v>0</v>
      </c>
      <c r="P1190" s="29">
        <f t="shared" si="671"/>
        <v>0</v>
      </c>
      <c r="Q1190" s="29">
        <f t="shared" si="671"/>
        <v>0</v>
      </c>
    </row>
    <row r="1191" spans="1:17" ht="13.6" hidden="1" x14ac:dyDescent="0.25">
      <c r="A1191" s="25" t="s">
        <v>48</v>
      </c>
      <c r="B1191" s="4">
        <v>700</v>
      </c>
      <c r="C1191" s="27" t="s">
        <v>62</v>
      </c>
      <c r="D1191" s="27" t="s">
        <v>63</v>
      </c>
      <c r="E1191" s="73" t="s">
        <v>760</v>
      </c>
      <c r="F1191" s="55" t="s">
        <v>49</v>
      </c>
      <c r="G1191" s="27" t="s">
        <v>62</v>
      </c>
      <c r="H1191" s="27" t="s">
        <v>63</v>
      </c>
      <c r="I1191" s="31">
        <f>+J1191+K1191</f>
        <v>0</v>
      </c>
      <c r="J1191" s="31"/>
      <c r="K1191" s="31"/>
      <c r="L1191" s="31">
        <f>+M1191+N1191</f>
        <v>0</v>
      </c>
      <c r="M1191" s="31"/>
      <c r="N1191" s="31"/>
      <c r="O1191" s="31">
        <f>+P1191+Q1191</f>
        <v>0</v>
      </c>
      <c r="P1191" s="29"/>
      <c r="Q1191" s="29"/>
    </row>
    <row r="1192" spans="1:17" ht="30.25" hidden="1" customHeight="1" x14ac:dyDescent="0.25">
      <c r="A1192" s="18" t="s">
        <v>761</v>
      </c>
      <c r="B1192" s="4">
        <v>700</v>
      </c>
      <c r="C1192" s="19" t="s">
        <v>62</v>
      </c>
      <c r="D1192" s="19" t="s">
        <v>63</v>
      </c>
      <c r="E1192" s="64" t="s">
        <v>762</v>
      </c>
      <c r="F1192" s="35"/>
      <c r="G1192" s="19" t="s">
        <v>62</v>
      </c>
      <c r="H1192" s="19" t="s">
        <v>63</v>
      </c>
      <c r="I1192" s="23">
        <f t="shared" ref="I1192:Q1193" si="672">+I1193</f>
        <v>0</v>
      </c>
      <c r="J1192" s="23">
        <f t="shared" si="672"/>
        <v>0</v>
      </c>
      <c r="K1192" s="31">
        <f t="shared" si="672"/>
        <v>0</v>
      </c>
      <c r="L1192" s="23">
        <f t="shared" si="672"/>
        <v>0</v>
      </c>
      <c r="M1192" s="23">
        <f t="shared" si="672"/>
        <v>0</v>
      </c>
      <c r="N1192" s="31">
        <f t="shared" si="672"/>
        <v>0</v>
      </c>
      <c r="O1192" s="23">
        <f t="shared" si="672"/>
        <v>0</v>
      </c>
      <c r="P1192" s="21">
        <f t="shared" si="672"/>
        <v>0</v>
      </c>
      <c r="Q1192" s="29">
        <f t="shared" si="672"/>
        <v>0</v>
      </c>
    </row>
    <row r="1193" spans="1:17" ht="13.6" hidden="1" x14ac:dyDescent="0.25">
      <c r="A1193" s="25" t="s">
        <v>25</v>
      </c>
      <c r="B1193" s="4">
        <v>700</v>
      </c>
      <c r="C1193" s="27" t="s">
        <v>62</v>
      </c>
      <c r="D1193" s="27" t="s">
        <v>63</v>
      </c>
      <c r="E1193" s="73" t="s">
        <v>762</v>
      </c>
      <c r="F1193" s="37" t="s">
        <v>26</v>
      </c>
      <c r="G1193" s="27" t="s">
        <v>62</v>
      </c>
      <c r="H1193" s="27" t="s">
        <v>63</v>
      </c>
      <c r="I1193" s="31">
        <f t="shared" si="672"/>
        <v>0</v>
      </c>
      <c r="J1193" s="31">
        <f t="shared" si="672"/>
        <v>0</v>
      </c>
      <c r="K1193" s="31">
        <f t="shared" si="672"/>
        <v>0</v>
      </c>
      <c r="L1193" s="31">
        <f t="shared" si="672"/>
        <v>0</v>
      </c>
      <c r="M1193" s="31">
        <f t="shared" si="672"/>
        <v>0</v>
      </c>
      <c r="N1193" s="31">
        <f t="shared" si="672"/>
        <v>0</v>
      </c>
      <c r="O1193" s="31">
        <f t="shared" si="672"/>
        <v>0</v>
      </c>
      <c r="P1193" s="29">
        <f t="shared" si="672"/>
        <v>0</v>
      </c>
      <c r="Q1193" s="29">
        <f t="shared" si="672"/>
        <v>0</v>
      </c>
    </row>
    <row r="1194" spans="1:17" ht="13.6" hidden="1" x14ac:dyDescent="0.25">
      <c r="A1194" s="25" t="s">
        <v>45</v>
      </c>
      <c r="B1194" s="4">
        <v>700</v>
      </c>
      <c r="C1194" s="27" t="s">
        <v>62</v>
      </c>
      <c r="D1194" s="27" t="s">
        <v>63</v>
      </c>
      <c r="E1194" s="73" t="s">
        <v>762</v>
      </c>
      <c r="F1194" s="37" t="s">
        <v>28</v>
      </c>
      <c r="G1194" s="27" t="s">
        <v>62</v>
      </c>
      <c r="H1194" s="27" t="s">
        <v>63</v>
      </c>
      <c r="I1194" s="31">
        <f t="shared" ref="I1194:I1195" si="673">+J1194+K1194</f>
        <v>0</v>
      </c>
      <c r="J1194" s="31"/>
      <c r="K1194" s="31"/>
      <c r="L1194" s="31">
        <f t="shared" ref="L1194:L1195" si="674">+M1194+N1194</f>
        <v>0</v>
      </c>
      <c r="M1194" s="31">
        <f>131.6-131.6</f>
        <v>0</v>
      </c>
      <c r="N1194" s="31"/>
      <c r="O1194" s="31">
        <f t="shared" ref="O1194:O1195" si="675">+P1194+Q1194</f>
        <v>0</v>
      </c>
      <c r="P1194" s="29">
        <f>131.6-131.6</f>
        <v>0</v>
      </c>
      <c r="Q1194" s="29"/>
    </row>
    <row r="1195" spans="1:17" ht="15.8" customHeight="1" x14ac:dyDescent="0.25">
      <c r="A1195" s="25" t="s">
        <v>72</v>
      </c>
      <c r="B1195" s="53">
        <v>700</v>
      </c>
      <c r="C1195" s="27" t="s">
        <v>63</v>
      </c>
      <c r="D1195" s="27" t="s">
        <v>13</v>
      </c>
      <c r="E1195" s="26" t="s">
        <v>758</v>
      </c>
      <c r="F1195" s="42">
        <v>850</v>
      </c>
      <c r="G1195" s="27" t="s">
        <v>63</v>
      </c>
      <c r="H1195" s="27" t="s">
        <v>13</v>
      </c>
      <c r="I1195" s="31">
        <f t="shared" si="673"/>
        <v>2.468</v>
      </c>
      <c r="J1195" s="31"/>
      <c r="K1195" s="31">
        <v>2.468</v>
      </c>
      <c r="L1195" s="31">
        <f t="shared" si="674"/>
        <v>2.468</v>
      </c>
      <c r="M1195" s="31"/>
      <c r="N1195" s="31">
        <v>2.468</v>
      </c>
      <c r="O1195" s="31">
        <f t="shared" si="675"/>
        <v>2.468</v>
      </c>
      <c r="P1195" s="29"/>
      <c r="Q1195" s="32">
        <v>2.468</v>
      </c>
    </row>
    <row r="1196" spans="1:17" ht="25.85" x14ac:dyDescent="0.2">
      <c r="A1196" s="102" t="s">
        <v>763</v>
      </c>
      <c r="B1196" s="61">
        <v>700</v>
      </c>
      <c r="C1196" s="46" t="s">
        <v>102</v>
      </c>
      <c r="D1196" s="46" t="s">
        <v>181</v>
      </c>
      <c r="E1196" s="45" t="s">
        <v>764</v>
      </c>
      <c r="F1196" s="84"/>
      <c r="G1196" s="46"/>
      <c r="H1196" s="46"/>
      <c r="I1196" s="17">
        <f t="shared" ref="I1196:I1197" si="676">+I1197</f>
        <v>500</v>
      </c>
      <c r="J1196" s="17">
        <f t="shared" ref="J1196:Q1197" si="677">+J1197</f>
        <v>0</v>
      </c>
      <c r="K1196" s="17">
        <f t="shared" si="677"/>
        <v>500</v>
      </c>
      <c r="L1196" s="17">
        <f t="shared" si="677"/>
        <v>0</v>
      </c>
      <c r="M1196" s="17">
        <f t="shared" si="677"/>
        <v>0</v>
      </c>
      <c r="N1196" s="17">
        <f t="shared" si="677"/>
        <v>0</v>
      </c>
      <c r="O1196" s="17">
        <f t="shared" si="677"/>
        <v>0</v>
      </c>
      <c r="P1196" s="17">
        <f t="shared" si="677"/>
        <v>0</v>
      </c>
      <c r="Q1196" s="17">
        <f t="shared" si="677"/>
        <v>0</v>
      </c>
    </row>
    <row r="1197" spans="1:17" ht="13.6" x14ac:dyDescent="0.25">
      <c r="A1197" s="25" t="s">
        <v>25</v>
      </c>
      <c r="B1197" s="26">
        <v>700</v>
      </c>
      <c r="C1197" s="27" t="s">
        <v>102</v>
      </c>
      <c r="D1197" s="27" t="s">
        <v>181</v>
      </c>
      <c r="E1197" s="53" t="s">
        <v>764</v>
      </c>
      <c r="F1197" s="65">
        <v>200</v>
      </c>
      <c r="G1197" s="27"/>
      <c r="H1197" s="27"/>
      <c r="I1197" s="31">
        <f t="shared" si="676"/>
        <v>500</v>
      </c>
      <c r="J1197" s="31">
        <f t="shared" si="677"/>
        <v>0</v>
      </c>
      <c r="K1197" s="31">
        <f>+K1198</f>
        <v>500</v>
      </c>
      <c r="L1197" s="31">
        <f t="shared" ref="L1197:Q1197" si="678">+L1198</f>
        <v>0</v>
      </c>
      <c r="M1197" s="31">
        <f t="shared" si="678"/>
        <v>0</v>
      </c>
      <c r="N1197" s="31">
        <f t="shared" si="678"/>
        <v>0</v>
      </c>
      <c r="O1197" s="31">
        <f t="shared" si="678"/>
        <v>0</v>
      </c>
      <c r="P1197" s="32">
        <f t="shared" si="678"/>
        <v>0</v>
      </c>
      <c r="Q1197" s="32">
        <f t="shared" si="678"/>
        <v>0</v>
      </c>
    </row>
    <row r="1198" spans="1:17" ht="13.6" x14ac:dyDescent="0.25">
      <c r="A1198" s="56" t="s">
        <v>45</v>
      </c>
      <c r="B1198" s="26">
        <v>700</v>
      </c>
      <c r="C1198" s="27" t="s">
        <v>102</v>
      </c>
      <c r="D1198" s="27" t="s">
        <v>181</v>
      </c>
      <c r="E1198" s="53" t="s">
        <v>764</v>
      </c>
      <c r="F1198" s="65">
        <v>240</v>
      </c>
      <c r="G1198" s="27" t="s">
        <v>102</v>
      </c>
      <c r="H1198" s="27" t="s">
        <v>181</v>
      </c>
      <c r="I1198" s="31">
        <f>+J1198+K1198</f>
        <v>500</v>
      </c>
      <c r="J1198" s="31"/>
      <c r="K1198" s="31">
        <v>500</v>
      </c>
      <c r="L1198" s="31">
        <f>+M1198+N1198</f>
        <v>0</v>
      </c>
      <c r="M1198" s="31"/>
      <c r="N1198" s="31"/>
      <c r="O1198" s="31">
        <f>+P1198+Q1198</f>
        <v>0</v>
      </c>
      <c r="P1198" s="29"/>
      <c r="Q1198" s="29"/>
    </row>
    <row r="1199" spans="1:17" ht="51.65" x14ac:dyDescent="0.2">
      <c r="A1199" s="167" t="s">
        <v>765</v>
      </c>
      <c r="B1199" s="61">
        <v>700</v>
      </c>
      <c r="C1199" s="46" t="s">
        <v>112</v>
      </c>
      <c r="D1199" s="46" t="s">
        <v>63</v>
      </c>
      <c r="E1199" s="47" t="s">
        <v>766</v>
      </c>
      <c r="F1199" s="76"/>
      <c r="G1199" s="46"/>
      <c r="H1199" s="46"/>
      <c r="I1199" s="17">
        <f>+I1203</f>
        <v>14209.7</v>
      </c>
      <c r="J1199" s="17">
        <f t="shared" ref="J1199:Q1199" si="679">+J1203</f>
        <v>0</v>
      </c>
      <c r="K1199" s="17">
        <f t="shared" si="679"/>
        <v>14209.7</v>
      </c>
      <c r="L1199" s="17">
        <f t="shared" si="679"/>
        <v>0</v>
      </c>
      <c r="M1199" s="17">
        <f t="shared" si="679"/>
        <v>0</v>
      </c>
      <c r="N1199" s="17">
        <f t="shared" si="679"/>
        <v>0</v>
      </c>
      <c r="O1199" s="17">
        <f t="shared" si="679"/>
        <v>0</v>
      </c>
      <c r="P1199" s="17">
        <f t="shared" si="679"/>
        <v>0</v>
      </c>
      <c r="Q1199" s="17">
        <f t="shared" si="679"/>
        <v>0</v>
      </c>
    </row>
    <row r="1200" spans="1:17" ht="15.65" hidden="1" x14ac:dyDescent="0.2">
      <c r="A1200" s="43" t="s">
        <v>35</v>
      </c>
      <c r="B1200" s="4">
        <v>700</v>
      </c>
      <c r="C1200" s="19" t="s">
        <v>62</v>
      </c>
      <c r="D1200" s="19" t="s">
        <v>63</v>
      </c>
      <c r="E1200" s="176" t="s">
        <v>767</v>
      </c>
      <c r="F1200" s="71"/>
      <c r="G1200" s="19" t="s">
        <v>62</v>
      </c>
      <c r="H1200" s="19" t="s">
        <v>63</v>
      </c>
      <c r="I1200" s="23">
        <f t="shared" ref="I1200:Q1201" si="680">+I1201</f>
        <v>0</v>
      </c>
      <c r="J1200" s="23">
        <f t="shared" si="680"/>
        <v>0</v>
      </c>
      <c r="K1200" s="23">
        <f t="shared" si="680"/>
        <v>0</v>
      </c>
      <c r="L1200" s="23">
        <f t="shared" si="680"/>
        <v>0</v>
      </c>
      <c r="M1200" s="23">
        <f t="shared" si="680"/>
        <v>0</v>
      </c>
      <c r="N1200" s="23">
        <f t="shared" si="680"/>
        <v>0</v>
      </c>
      <c r="O1200" s="23">
        <f t="shared" si="680"/>
        <v>0</v>
      </c>
      <c r="P1200" s="24">
        <f t="shared" si="680"/>
        <v>0</v>
      </c>
      <c r="Q1200" s="24">
        <f t="shared" si="680"/>
        <v>0</v>
      </c>
    </row>
    <row r="1201" spans="1:17" ht="40.75" hidden="1" x14ac:dyDescent="0.25">
      <c r="A1201" s="25" t="s">
        <v>33</v>
      </c>
      <c r="B1201" s="26">
        <v>700</v>
      </c>
      <c r="C1201" s="27" t="s">
        <v>62</v>
      </c>
      <c r="D1201" s="27" t="s">
        <v>63</v>
      </c>
      <c r="E1201" s="177" t="s">
        <v>767</v>
      </c>
      <c r="F1201" s="55" t="s">
        <v>69</v>
      </c>
      <c r="G1201" s="27" t="s">
        <v>62</v>
      </c>
      <c r="H1201" s="27" t="s">
        <v>63</v>
      </c>
      <c r="I1201" s="31">
        <f t="shared" si="680"/>
        <v>0</v>
      </c>
      <c r="J1201" s="31">
        <f t="shared" si="680"/>
        <v>0</v>
      </c>
      <c r="K1201" s="31">
        <f t="shared" si="680"/>
        <v>0</v>
      </c>
      <c r="L1201" s="31">
        <f t="shared" si="680"/>
        <v>0</v>
      </c>
      <c r="M1201" s="31">
        <f t="shared" si="680"/>
        <v>0</v>
      </c>
      <c r="N1201" s="31">
        <f t="shared" si="680"/>
        <v>0</v>
      </c>
      <c r="O1201" s="31">
        <f t="shared" si="680"/>
        <v>0</v>
      </c>
      <c r="P1201" s="29">
        <f t="shared" si="680"/>
        <v>0</v>
      </c>
      <c r="Q1201" s="29">
        <f t="shared" si="680"/>
        <v>0</v>
      </c>
    </row>
    <row r="1202" spans="1:17" ht="13.6" hidden="1" x14ac:dyDescent="0.25">
      <c r="A1202" s="36" t="s">
        <v>70</v>
      </c>
      <c r="B1202" s="26">
        <v>700</v>
      </c>
      <c r="C1202" s="27" t="s">
        <v>62</v>
      </c>
      <c r="D1202" s="27" t="s">
        <v>63</v>
      </c>
      <c r="E1202" s="177" t="s">
        <v>767</v>
      </c>
      <c r="F1202" s="55" t="s">
        <v>71</v>
      </c>
      <c r="G1202" s="27" t="s">
        <v>62</v>
      </c>
      <c r="H1202" s="27" t="s">
        <v>63</v>
      </c>
      <c r="I1202" s="31">
        <f>+J1202+K1202</f>
        <v>0</v>
      </c>
      <c r="J1202" s="31"/>
      <c r="K1202" s="31"/>
      <c r="L1202" s="31">
        <f>+M1202+N1202</f>
        <v>0</v>
      </c>
      <c r="M1202" s="31"/>
      <c r="N1202" s="31"/>
      <c r="O1202" s="31">
        <f>+P1202+Q1202</f>
        <v>0</v>
      </c>
      <c r="P1202" s="29"/>
      <c r="Q1202" s="29"/>
    </row>
    <row r="1203" spans="1:17" ht="13.6" x14ac:dyDescent="0.25">
      <c r="A1203" s="106" t="s">
        <v>287</v>
      </c>
      <c r="B1203" s="178">
        <v>700</v>
      </c>
      <c r="C1203" s="179" t="s">
        <v>112</v>
      </c>
      <c r="D1203" s="180" t="s">
        <v>63</v>
      </c>
      <c r="E1203" s="54" t="s">
        <v>766</v>
      </c>
      <c r="F1203" s="30" t="s">
        <v>288</v>
      </c>
      <c r="G1203" s="179"/>
      <c r="H1203" s="180"/>
      <c r="I1203" s="31">
        <f>+I1207</f>
        <v>14209.7</v>
      </c>
      <c r="J1203" s="31">
        <f t="shared" ref="J1203:Q1203" si="681">+J1207</f>
        <v>0</v>
      </c>
      <c r="K1203" s="31">
        <f t="shared" si="681"/>
        <v>14209.7</v>
      </c>
      <c r="L1203" s="31">
        <f t="shared" si="681"/>
        <v>0</v>
      </c>
      <c r="M1203" s="31">
        <f t="shared" si="681"/>
        <v>0</v>
      </c>
      <c r="N1203" s="31">
        <f t="shared" si="681"/>
        <v>0</v>
      </c>
      <c r="O1203" s="31">
        <f t="shared" si="681"/>
        <v>0</v>
      </c>
      <c r="P1203" s="31">
        <f t="shared" si="681"/>
        <v>0</v>
      </c>
      <c r="Q1203" s="31">
        <f t="shared" si="681"/>
        <v>0</v>
      </c>
    </row>
    <row r="1204" spans="1:17" ht="31.25" hidden="1" x14ac:dyDescent="0.2">
      <c r="A1204" s="43" t="s">
        <v>768</v>
      </c>
      <c r="B1204" s="4">
        <v>700</v>
      </c>
      <c r="C1204" s="19" t="s">
        <v>62</v>
      </c>
      <c r="D1204" s="19" t="s">
        <v>63</v>
      </c>
      <c r="E1204" s="176" t="s">
        <v>769</v>
      </c>
      <c r="F1204" s="181"/>
      <c r="G1204" s="19" t="s">
        <v>62</v>
      </c>
      <c r="H1204" s="19" t="s">
        <v>63</v>
      </c>
      <c r="I1204" s="23">
        <f t="shared" ref="I1204:Q1205" si="682">+I1205</f>
        <v>0</v>
      </c>
      <c r="J1204" s="23">
        <f t="shared" si="682"/>
        <v>0</v>
      </c>
      <c r="K1204" s="23">
        <f t="shared" si="682"/>
        <v>0</v>
      </c>
      <c r="L1204" s="23">
        <f t="shared" si="682"/>
        <v>0</v>
      </c>
      <c r="M1204" s="23">
        <f t="shared" si="682"/>
        <v>0</v>
      </c>
      <c r="N1204" s="23">
        <f t="shared" si="682"/>
        <v>0</v>
      </c>
      <c r="O1204" s="23">
        <f t="shared" si="682"/>
        <v>0</v>
      </c>
      <c r="P1204" s="24">
        <f t="shared" si="682"/>
        <v>0</v>
      </c>
      <c r="Q1204" s="24">
        <f t="shared" si="682"/>
        <v>0</v>
      </c>
    </row>
    <row r="1205" spans="1:17" ht="31.25" hidden="1" x14ac:dyDescent="0.25">
      <c r="A1205" s="182" t="s">
        <v>770</v>
      </c>
      <c r="B1205" s="26">
        <v>700</v>
      </c>
      <c r="C1205" s="27" t="s">
        <v>62</v>
      </c>
      <c r="D1205" s="27" t="s">
        <v>63</v>
      </c>
      <c r="E1205" s="177" t="s">
        <v>769</v>
      </c>
      <c r="F1205" s="55" t="s">
        <v>26</v>
      </c>
      <c r="G1205" s="27" t="s">
        <v>62</v>
      </c>
      <c r="H1205" s="27" t="s">
        <v>63</v>
      </c>
      <c r="I1205" s="31">
        <f t="shared" si="682"/>
        <v>0</v>
      </c>
      <c r="J1205" s="31">
        <f t="shared" si="682"/>
        <v>0</v>
      </c>
      <c r="K1205" s="31">
        <f t="shared" si="682"/>
        <v>0</v>
      </c>
      <c r="L1205" s="31">
        <f t="shared" si="682"/>
        <v>0</v>
      </c>
      <c r="M1205" s="31">
        <f t="shared" si="682"/>
        <v>0</v>
      </c>
      <c r="N1205" s="31">
        <f t="shared" si="682"/>
        <v>0</v>
      </c>
      <c r="O1205" s="31">
        <f t="shared" si="682"/>
        <v>0</v>
      </c>
      <c r="P1205" s="29">
        <f t="shared" si="682"/>
        <v>0</v>
      </c>
      <c r="Q1205" s="29">
        <f t="shared" si="682"/>
        <v>0</v>
      </c>
    </row>
    <row r="1206" spans="1:17" ht="31.25" hidden="1" x14ac:dyDescent="0.25">
      <c r="A1206" s="183" t="s">
        <v>45</v>
      </c>
      <c r="B1206" s="26">
        <v>700</v>
      </c>
      <c r="C1206" s="27" t="s">
        <v>62</v>
      </c>
      <c r="D1206" s="27" t="s">
        <v>63</v>
      </c>
      <c r="E1206" s="177" t="s">
        <v>769</v>
      </c>
      <c r="F1206" s="55" t="s">
        <v>28</v>
      </c>
      <c r="G1206" s="27" t="s">
        <v>62</v>
      </c>
      <c r="H1206" s="27" t="s">
        <v>63</v>
      </c>
      <c r="I1206" s="31">
        <f t="shared" ref="I1206:I1207" si="683">+J1206+K1206</f>
        <v>0</v>
      </c>
      <c r="J1206" s="31"/>
      <c r="K1206" s="31"/>
      <c r="L1206" s="31">
        <f t="shared" ref="L1206:L1207" si="684">+M1206+N1206</f>
        <v>0</v>
      </c>
      <c r="M1206" s="31"/>
      <c r="N1206" s="31"/>
      <c r="O1206" s="31">
        <f t="shared" ref="O1206:O1207" si="685">+P1206+Q1206</f>
        <v>0</v>
      </c>
      <c r="P1206" s="29"/>
      <c r="Q1206" s="29"/>
    </row>
    <row r="1207" spans="1:17" ht="13.6" x14ac:dyDescent="0.25">
      <c r="A1207" s="107" t="s">
        <v>289</v>
      </c>
      <c r="B1207" s="26">
        <v>700</v>
      </c>
      <c r="C1207" s="27" t="s">
        <v>112</v>
      </c>
      <c r="D1207" s="27" t="s">
        <v>63</v>
      </c>
      <c r="E1207" s="54" t="s">
        <v>766</v>
      </c>
      <c r="F1207" s="184" t="s">
        <v>290</v>
      </c>
      <c r="G1207" s="27" t="s">
        <v>112</v>
      </c>
      <c r="H1207" s="27" t="s">
        <v>63</v>
      </c>
      <c r="I1207" s="31">
        <f t="shared" si="683"/>
        <v>14209.7</v>
      </c>
      <c r="J1207" s="31"/>
      <c r="K1207" s="31">
        <v>14209.7</v>
      </c>
      <c r="L1207" s="31">
        <f t="shared" si="684"/>
        <v>0</v>
      </c>
      <c r="M1207" s="31"/>
      <c r="N1207" s="31"/>
      <c r="O1207" s="31">
        <f t="shared" si="685"/>
        <v>0</v>
      </c>
      <c r="P1207" s="29"/>
      <c r="Q1207" s="29"/>
    </row>
    <row r="1208" spans="1:17" ht="25.85" x14ac:dyDescent="0.2">
      <c r="A1208" s="102" t="s">
        <v>457</v>
      </c>
      <c r="B1208" s="61">
        <v>700</v>
      </c>
      <c r="C1208" s="46" t="s">
        <v>112</v>
      </c>
      <c r="D1208" s="46" t="s">
        <v>141</v>
      </c>
      <c r="E1208" s="75" t="s">
        <v>771</v>
      </c>
      <c r="F1208" s="185"/>
      <c r="G1208" s="46"/>
      <c r="H1208" s="46"/>
      <c r="I1208" s="17">
        <f>+I1209</f>
        <v>0</v>
      </c>
      <c r="J1208" s="17">
        <f t="shared" ref="J1208:Q1208" si="686">+J1209</f>
        <v>0</v>
      </c>
      <c r="K1208" s="17">
        <f t="shared" si="686"/>
        <v>0</v>
      </c>
      <c r="L1208" s="17">
        <f t="shared" si="686"/>
        <v>80000</v>
      </c>
      <c r="M1208" s="17">
        <f t="shared" si="686"/>
        <v>0</v>
      </c>
      <c r="N1208" s="17">
        <f t="shared" si="686"/>
        <v>80000</v>
      </c>
      <c r="O1208" s="17">
        <f t="shared" si="686"/>
        <v>0</v>
      </c>
      <c r="P1208" s="17">
        <f t="shared" si="686"/>
        <v>0</v>
      </c>
      <c r="Q1208" s="17">
        <f t="shared" si="686"/>
        <v>0</v>
      </c>
    </row>
    <row r="1209" spans="1:17" ht="13.6" x14ac:dyDescent="0.25">
      <c r="A1209" s="106" t="s">
        <v>287</v>
      </c>
      <c r="B1209" s="26">
        <v>700</v>
      </c>
      <c r="C1209" s="27" t="s">
        <v>112</v>
      </c>
      <c r="D1209" s="27" t="s">
        <v>141</v>
      </c>
      <c r="E1209" s="29" t="s">
        <v>771</v>
      </c>
      <c r="F1209" s="135" t="s">
        <v>288</v>
      </c>
      <c r="G1209" s="27"/>
      <c r="H1209" s="27"/>
      <c r="I1209" s="31">
        <f>+I1213</f>
        <v>0</v>
      </c>
      <c r="J1209" s="31">
        <f t="shared" ref="J1209:Q1209" si="687">+J1213</f>
        <v>0</v>
      </c>
      <c r="K1209" s="31">
        <f t="shared" si="687"/>
        <v>0</v>
      </c>
      <c r="L1209" s="31">
        <f t="shared" si="687"/>
        <v>80000</v>
      </c>
      <c r="M1209" s="31">
        <f t="shared" si="687"/>
        <v>0</v>
      </c>
      <c r="N1209" s="31">
        <f t="shared" si="687"/>
        <v>80000</v>
      </c>
      <c r="O1209" s="31">
        <f t="shared" si="687"/>
        <v>0</v>
      </c>
      <c r="P1209" s="31">
        <f t="shared" si="687"/>
        <v>0</v>
      </c>
      <c r="Q1209" s="31">
        <f t="shared" si="687"/>
        <v>0</v>
      </c>
    </row>
    <row r="1210" spans="1:17" ht="46.9" hidden="1" x14ac:dyDescent="0.2">
      <c r="A1210" s="43" t="s">
        <v>772</v>
      </c>
      <c r="B1210" s="4">
        <v>700</v>
      </c>
      <c r="C1210" s="19" t="s">
        <v>62</v>
      </c>
      <c r="D1210" s="19" t="s">
        <v>63</v>
      </c>
      <c r="E1210" s="176" t="s">
        <v>773</v>
      </c>
      <c r="F1210" s="181"/>
      <c r="G1210" s="19" t="s">
        <v>62</v>
      </c>
      <c r="H1210" s="19" t="s">
        <v>63</v>
      </c>
      <c r="I1210" s="23">
        <f t="shared" ref="I1210:Q1211" si="688">+I1211</f>
        <v>0</v>
      </c>
      <c r="J1210" s="23">
        <f t="shared" si="688"/>
        <v>0</v>
      </c>
      <c r="K1210" s="23">
        <f t="shared" si="688"/>
        <v>0</v>
      </c>
      <c r="L1210" s="23">
        <f t="shared" si="688"/>
        <v>0</v>
      </c>
      <c r="M1210" s="23">
        <f t="shared" si="688"/>
        <v>0</v>
      </c>
      <c r="N1210" s="23">
        <f t="shared" si="688"/>
        <v>0</v>
      </c>
      <c r="O1210" s="23">
        <f t="shared" si="688"/>
        <v>0</v>
      </c>
      <c r="P1210" s="24">
        <f t="shared" si="688"/>
        <v>0</v>
      </c>
      <c r="Q1210" s="24">
        <f t="shared" si="688"/>
        <v>0</v>
      </c>
    </row>
    <row r="1211" spans="1:17" ht="31.25" hidden="1" x14ac:dyDescent="0.25">
      <c r="A1211" s="182" t="s">
        <v>770</v>
      </c>
      <c r="B1211" s="26">
        <v>700</v>
      </c>
      <c r="C1211" s="27" t="s">
        <v>62</v>
      </c>
      <c r="D1211" s="27" t="s">
        <v>63</v>
      </c>
      <c r="E1211" s="177" t="s">
        <v>773</v>
      </c>
      <c r="F1211" s="55" t="s">
        <v>26</v>
      </c>
      <c r="G1211" s="27" t="s">
        <v>62</v>
      </c>
      <c r="H1211" s="27" t="s">
        <v>63</v>
      </c>
      <c r="I1211" s="31">
        <f t="shared" si="688"/>
        <v>0</v>
      </c>
      <c r="J1211" s="31">
        <f t="shared" si="688"/>
        <v>0</v>
      </c>
      <c r="K1211" s="31">
        <f t="shared" si="688"/>
        <v>0</v>
      </c>
      <c r="L1211" s="31">
        <f t="shared" si="688"/>
        <v>0</v>
      </c>
      <c r="M1211" s="31">
        <f t="shared" si="688"/>
        <v>0</v>
      </c>
      <c r="N1211" s="31">
        <f t="shared" si="688"/>
        <v>0</v>
      </c>
      <c r="O1211" s="31">
        <f t="shared" si="688"/>
        <v>0</v>
      </c>
      <c r="P1211" s="29">
        <f t="shared" si="688"/>
        <v>0</v>
      </c>
      <c r="Q1211" s="29">
        <f t="shared" si="688"/>
        <v>0</v>
      </c>
    </row>
    <row r="1212" spans="1:17" ht="31.25" hidden="1" x14ac:dyDescent="0.25">
      <c r="A1212" s="183" t="s">
        <v>45</v>
      </c>
      <c r="B1212" s="26">
        <v>700</v>
      </c>
      <c r="C1212" s="27" t="s">
        <v>62</v>
      </c>
      <c r="D1212" s="27" t="s">
        <v>63</v>
      </c>
      <c r="E1212" s="177" t="s">
        <v>773</v>
      </c>
      <c r="F1212" s="55" t="s">
        <v>28</v>
      </c>
      <c r="G1212" s="27" t="s">
        <v>62</v>
      </c>
      <c r="H1212" s="27" t="s">
        <v>63</v>
      </c>
      <c r="I1212" s="31">
        <f t="shared" ref="I1212:I1213" si="689">+J1212+K1212</f>
        <v>0</v>
      </c>
      <c r="J1212" s="31"/>
      <c r="K1212" s="31"/>
      <c r="L1212" s="31">
        <f t="shared" ref="L1212:L1213" si="690">+M1212+N1212</f>
        <v>0</v>
      </c>
      <c r="M1212" s="31"/>
      <c r="N1212" s="31"/>
      <c r="O1212" s="31">
        <f t="shared" ref="O1212:O1213" si="691">+P1212+Q1212</f>
        <v>0</v>
      </c>
      <c r="P1212" s="29"/>
      <c r="Q1212" s="29"/>
    </row>
    <row r="1213" spans="1:17" ht="27" customHeight="1" x14ac:dyDescent="0.25">
      <c r="A1213" s="107" t="s">
        <v>289</v>
      </c>
      <c r="B1213" s="26">
        <v>700</v>
      </c>
      <c r="C1213" s="27" t="s">
        <v>112</v>
      </c>
      <c r="D1213" s="27" t="s">
        <v>141</v>
      </c>
      <c r="E1213" s="29" t="s">
        <v>771</v>
      </c>
      <c r="F1213" s="55" t="s">
        <v>290</v>
      </c>
      <c r="G1213" s="27" t="s">
        <v>112</v>
      </c>
      <c r="H1213" s="27" t="s">
        <v>141</v>
      </c>
      <c r="I1213" s="31">
        <f t="shared" si="689"/>
        <v>0</v>
      </c>
      <c r="J1213" s="31"/>
      <c r="K1213" s="31"/>
      <c r="L1213" s="31">
        <f t="shared" si="690"/>
        <v>80000</v>
      </c>
      <c r="M1213" s="31"/>
      <c r="N1213" s="31">
        <v>80000</v>
      </c>
      <c r="O1213" s="31">
        <f t="shared" si="691"/>
        <v>0</v>
      </c>
      <c r="P1213" s="29"/>
      <c r="Q1213" s="29"/>
    </row>
    <row r="1214" spans="1:17" ht="15.65" x14ac:dyDescent="0.2">
      <c r="A1214" s="186" t="s">
        <v>35</v>
      </c>
      <c r="B1214" s="61">
        <v>700</v>
      </c>
      <c r="C1214" s="46" t="s">
        <v>102</v>
      </c>
      <c r="D1214" s="46" t="s">
        <v>63</v>
      </c>
      <c r="E1214" s="45" t="s">
        <v>36</v>
      </c>
      <c r="F1214" s="84"/>
      <c r="G1214" s="46"/>
      <c r="H1214" s="46"/>
      <c r="I1214" s="17">
        <f>+I1215+I1223+I1225+I1227</f>
        <v>557576.22</v>
      </c>
      <c r="J1214" s="17">
        <f t="shared" ref="J1214:Q1214" si="692">+J1215+J1223+J1225+J1227</f>
        <v>557576.22</v>
      </c>
      <c r="K1214" s="17">
        <f t="shared" si="692"/>
        <v>0</v>
      </c>
      <c r="L1214" s="17">
        <f t="shared" si="692"/>
        <v>0</v>
      </c>
      <c r="M1214" s="17">
        <f t="shared" si="692"/>
        <v>0</v>
      </c>
      <c r="N1214" s="17">
        <f t="shared" si="692"/>
        <v>0</v>
      </c>
      <c r="O1214" s="17">
        <f t="shared" si="692"/>
        <v>0</v>
      </c>
      <c r="P1214" s="17">
        <f t="shared" si="692"/>
        <v>0</v>
      </c>
      <c r="Q1214" s="17">
        <f t="shared" si="692"/>
        <v>0</v>
      </c>
    </row>
    <row r="1215" spans="1:17" ht="36.700000000000003" customHeight="1" x14ac:dyDescent="0.25">
      <c r="A1215" s="36" t="s">
        <v>33</v>
      </c>
      <c r="B1215" s="26">
        <v>700</v>
      </c>
      <c r="C1215" s="27" t="s">
        <v>102</v>
      </c>
      <c r="D1215" s="27" t="s">
        <v>63</v>
      </c>
      <c r="E1215" s="53" t="s">
        <v>36</v>
      </c>
      <c r="F1215" s="65">
        <v>100</v>
      </c>
      <c r="G1215" s="27"/>
      <c r="H1215" s="27"/>
      <c r="I1215" s="31">
        <f>+I1216+I1220+I1221+I1222</f>
        <v>169636.4</v>
      </c>
      <c r="J1215" s="31">
        <f t="shared" ref="J1215:Q1215" si="693">+J1216+J1220+J1221+J1222</f>
        <v>169636.4</v>
      </c>
      <c r="K1215" s="31">
        <f t="shared" si="693"/>
        <v>0</v>
      </c>
      <c r="L1215" s="31">
        <f t="shared" si="693"/>
        <v>0</v>
      </c>
      <c r="M1215" s="31">
        <f t="shared" si="693"/>
        <v>0</v>
      </c>
      <c r="N1215" s="31">
        <f t="shared" si="693"/>
        <v>0</v>
      </c>
      <c r="O1215" s="31">
        <f t="shared" si="693"/>
        <v>0</v>
      </c>
      <c r="P1215" s="31">
        <f t="shared" si="693"/>
        <v>0</v>
      </c>
      <c r="Q1215" s="31">
        <f t="shared" si="693"/>
        <v>0</v>
      </c>
    </row>
    <row r="1216" spans="1:17" ht="15.65" customHeight="1" x14ac:dyDescent="0.25">
      <c r="A1216" s="80" t="s">
        <v>70</v>
      </c>
      <c r="B1216" s="26">
        <v>700</v>
      </c>
      <c r="C1216" s="27" t="s">
        <v>102</v>
      </c>
      <c r="D1216" s="27" t="s">
        <v>63</v>
      </c>
      <c r="E1216" s="53" t="s">
        <v>36</v>
      </c>
      <c r="F1216" s="65">
        <v>110</v>
      </c>
      <c r="G1216" s="27" t="s">
        <v>102</v>
      </c>
      <c r="H1216" s="27" t="s">
        <v>63</v>
      </c>
      <c r="I1216" s="31">
        <f>+J1216+K1216</f>
        <v>69260.899999999994</v>
      </c>
      <c r="J1216" s="31">
        <f>90000-20739.1</f>
        <v>69260.899999999994</v>
      </c>
      <c r="K1216" s="31"/>
      <c r="L1216" s="31">
        <f>+M1216+N1216</f>
        <v>0</v>
      </c>
      <c r="M1216" s="31"/>
      <c r="N1216" s="31"/>
      <c r="O1216" s="31">
        <f>+P1216+Q1216</f>
        <v>0</v>
      </c>
      <c r="P1216" s="29"/>
      <c r="Q1216" s="29"/>
    </row>
    <row r="1217" spans="1:17" ht="38.75" hidden="1" x14ac:dyDescent="0.25">
      <c r="A1217" s="38" t="s">
        <v>214</v>
      </c>
      <c r="B1217" s="4">
        <v>700</v>
      </c>
      <c r="C1217" s="19" t="s">
        <v>62</v>
      </c>
      <c r="D1217" s="19" t="s">
        <v>63</v>
      </c>
      <c r="E1217" s="21" t="s">
        <v>774</v>
      </c>
      <c r="F1217" s="187"/>
      <c r="G1217" s="19" t="s">
        <v>62</v>
      </c>
      <c r="H1217" s="19" t="s">
        <v>63</v>
      </c>
      <c r="I1217" s="23">
        <f t="shared" ref="I1217:Q1218" si="694">+I1218</f>
        <v>0</v>
      </c>
      <c r="J1217" s="23">
        <f t="shared" si="694"/>
        <v>0</v>
      </c>
      <c r="K1217" s="23">
        <f t="shared" si="694"/>
        <v>0</v>
      </c>
      <c r="L1217" s="23">
        <f t="shared" si="694"/>
        <v>0</v>
      </c>
      <c r="M1217" s="23">
        <f t="shared" si="694"/>
        <v>0</v>
      </c>
      <c r="N1217" s="23">
        <f t="shared" si="694"/>
        <v>0</v>
      </c>
      <c r="O1217" s="23">
        <f t="shared" si="694"/>
        <v>0</v>
      </c>
      <c r="P1217" s="24">
        <f t="shared" si="694"/>
        <v>0</v>
      </c>
      <c r="Q1217" s="24">
        <f t="shared" si="694"/>
        <v>0</v>
      </c>
    </row>
    <row r="1218" spans="1:17" ht="27.2" hidden="1" x14ac:dyDescent="0.25">
      <c r="A1218" s="36" t="s">
        <v>81</v>
      </c>
      <c r="B1218" s="26">
        <v>700</v>
      </c>
      <c r="C1218" s="27" t="s">
        <v>62</v>
      </c>
      <c r="D1218" s="27" t="s">
        <v>63</v>
      </c>
      <c r="E1218" s="29" t="s">
        <v>774</v>
      </c>
      <c r="F1218" s="187">
        <v>600</v>
      </c>
      <c r="G1218" s="27" t="s">
        <v>62</v>
      </c>
      <c r="H1218" s="27" t="s">
        <v>63</v>
      </c>
      <c r="I1218" s="31">
        <f t="shared" si="694"/>
        <v>0</v>
      </c>
      <c r="J1218" s="31">
        <f t="shared" si="694"/>
        <v>0</v>
      </c>
      <c r="K1218" s="31">
        <f t="shared" si="694"/>
        <v>0</v>
      </c>
      <c r="L1218" s="31">
        <f t="shared" si="694"/>
        <v>0</v>
      </c>
      <c r="M1218" s="31">
        <f t="shared" si="694"/>
        <v>0</v>
      </c>
      <c r="N1218" s="31">
        <f t="shared" si="694"/>
        <v>0</v>
      </c>
      <c r="O1218" s="31">
        <f t="shared" si="694"/>
        <v>0</v>
      </c>
      <c r="P1218" s="29">
        <f t="shared" si="694"/>
        <v>0</v>
      </c>
      <c r="Q1218" s="29">
        <f t="shared" si="694"/>
        <v>0</v>
      </c>
    </row>
    <row r="1219" spans="1:17" ht="15.65" hidden="1" customHeight="1" x14ac:dyDescent="0.25">
      <c r="A1219" s="80" t="s">
        <v>82</v>
      </c>
      <c r="B1219" s="26">
        <v>700</v>
      </c>
      <c r="C1219" s="27" t="s">
        <v>62</v>
      </c>
      <c r="D1219" s="27" t="s">
        <v>63</v>
      </c>
      <c r="E1219" s="29" t="s">
        <v>774</v>
      </c>
      <c r="F1219" s="187">
        <v>610</v>
      </c>
      <c r="G1219" s="27" t="s">
        <v>62</v>
      </c>
      <c r="H1219" s="27" t="s">
        <v>63</v>
      </c>
      <c r="I1219" s="31">
        <f t="shared" ref="I1219:I1222" si="695">+J1219+K1219</f>
        <v>0</v>
      </c>
      <c r="J1219" s="31"/>
      <c r="K1219" s="31"/>
      <c r="L1219" s="31">
        <f t="shared" ref="L1219:L1222" si="696">+M1219+N1219</f>
        <v>0</v>
      </c>
      <c r="M1219" s="31"/>
      <c r="N1219" s="31"/>
      <c r="O1219" s="31">
        <f t="shared" ref="O1219:O1222" si="697">+P1219+Q1219</f>
        <v>0</v>
      </c>
      <c r="P1219" s="29"/>
      <c r="Q1219" s="29"/>
    </row>
    <row r="1220" spans="1:17" ht="13.6" x14ac:dyDescent="0.25">
      <c r="A1220" s="25" t="s">
        <v>70</v>
      </c>
      <c r="B1220" s="26">
        <v>700</v>
      </c>
      <c r="C1220" s="27" t="s">
        <v>102</v>
      </c>
      <c r="D1220" s="27" t="s">
        <v>181</v>
      </c>
      <c r="E1220" s="53" t="s">
        <v>36</v>
      </c>
      <c r="F1220" s="135" t="s">
        <v>71</v>
      </c>
      <c r="G1220" s="27" t="s">
        <v>102</v>
      </c>
      <c r="H1220" s="27" t="s">
        <v>181</v>
      </c>
      <c r="I1220" s="31">
        <f t="shared" si="695"/>
        <v>57525.1</v>
      </c>
      <c r="J1220" s="31">
        <f>50000+7525.1</f>
        <v>57525.1</v>
      </c>
      <c r="K1220" s="31"/>
      <c r="L1220" s="31">
        <f t="shared" si="696"/>
        <v>0</v>
      </c>
      <c r="M1220" s="31"/>
      <c r="N1220" s="31"/>
      <c r="O1220" s="31">
        <f t="shared" si="697"/>
        <v>0</v>
      </c>
      <c r="P1220" s="29"/>
      <c r="Q1220" s="29"/>
    </row>
    <row r="1221" spans="1:17" ht="15.65" customHeight="1" x14ac:dyDescent="0.25">
      <c r="A1221" s="25" t="s">
        <v>70</v>
      </c>
      <c r="B1221" s="26">
        <v>700</v>
      </c>
      <c r="C1221" s="27" t="s">
        <v>102</v>
      </c>
      <c r="D1221" s="27" t="s">
        <v>141</v>
      </c>
      <c r="E1221" s="53" t="s">
        <v>36</v>
      </c>
      <c r="F1221" s="135" t="s">
        <v>71</v>
      </c>
      <c r="G1221" s="27" t="s">
        <v>102</v>
      </c>
      <c r="H1221" s="27" t="s">
        <v>141</v>
      </c>
      <c r="I1221" s="31">
        <f t="shared" si="695"/>
        <v>18021.5</v>
      </c>
      <c r="J1221" s="31">
        <v>18021.5</v>
      </c>
      <c r="K1221" s="31"/>
      <c r="L1221" s="31">
        <f t="shared" si="696"/>
        <v>0</v>
      </c>
      <c r="M1221" s="31"/>
      <c r="N1221" s="31"/>
      <c r="O1221" s="31">
        <f t="shared" si="697"/>
        <v>0</v>
      </c>
      <c r="P1221" s="32"/>
      <c r="Q1221" s="32"/>
    </row>
    <row r="1222" spans="1:17" ht="15.65" customHeight="1" x14ac:dyDescent="0.25">
      <c r="A1222" s="25" t="s">
        <v>70</v>
      </c>
      <c r="B1222" s="26">
        <v>700</v>
      </c>
      <c r="C1222" s="27" t="s">
        <v>62</v>
      </c>
      <c r="D1222" s="27" t="s">
        <v>63</v>
      </c>
      <c r="E1222" s="53" t="s">
        <v>36</v>
      </c>
      <c r="F1222" s="42">
        <v>110</v>
      </c>
      <c r="G1222" s="27" t="s">
        <v>62</v>
      </c>
      <c r="H1222" s="27" t="s">
        <v>63</v>
      </c>
      <c r="I1222" s="31">
        <f t="shared" si="695"/>
        <v>24828.9</v>
      </c>
      <c r="J1222" s="31">
        <v>24828.9</v>
      </c>
      <c r="K1222" s="31"/>
      <c r="L1222" s="31">
        <f t="shared" si="696"/>
        <v>0</v>
      </c>
      <c r="M1222" s="31"/>
      <c r="N1222" s="31"/>
      <c r="O1222" s="31">
        <f t="shared" si="697"/>
        <v>0</v>
      </c>
      <c r="P1222" s="29"/>
      <c r="Q1222" s="29"/>
    </row>
    <row r="1223" spans="1:17" ht="15.65" customHeight="1" x14ac:dyDescent="0.25">
      <c r="A1223" s="25" t="s">
        <v>25</v>
      </c>
      <c r="B1223" s="26">
        <v>700</v>
      </c>
      <c r="C1223" s="27" t="s">
        <v>102</v>
      </c>
      <c r="D1223" s="27" t="s">
        <v>181</v>
      </c>
      <c r="E1223" s="53" t="s">
        <v>36</v>
      </c>
      <c r="F1223" s="187">
        <v>200</v>
      </c>
      <c r="G1223" s="27"/>
      <c r="H1223" s="27"/>
      <c r="I1223" s="31">
        <f t="shared" ref="I1223:Q1223" si="698">+I1224</f>
        <v>1115.52</v>
      </c>
      <c r="J1223" s="31">
        <f t="shared" si="698"/>
        <v>1115.52</v>
      </c>
      <c r="K1223" s="31">
        <f t="shared" si="698"/>
        <v>0</v>
      </c>
      <c r="L1223" s="31">
        <f t="shared" si="698"/>
        <v>0</v>
      </c>
      <c r="M1223" s="31">
        <f t="shared" si="698"/>
        <v>0</v>
      </c>
      <c r="N1223" s="31">
        <f t="shared" si="698"/>
        <v>0</v>
      </c>
      <c r="O1223" s="31">
        <f t="shared" si="698"/>
        <v>0</v>
      </c>
      <c r="P1223" s="29">
        <f t="shared" si="698"/>
        <v>0</v>
      </c>
      <c r="Q1223" s="29">
        <f t="shared" si="698"/>
        <v>0</v>
      </c>
    </row>
    <row r="1224" spans="1:17" ht="13.6" x14ac:dyDescent="0.25">
      <c r="A1224" s="36" t="s">
        <v>45</v>
      </c>
      <c r="B1224" s="26">
        <v>700</v>
      </c>
      <c r="C1224" s="27" t="s">
        <v>102</v>
      </c>
      <c r="D1224" s="27" t="s">
        <v>181</v>
      </c>
      <c r="E1224" s="53" t="s">
        <v>36</v>
      </c>
      <c r="F1224" s="187">
        <v>240</v>
      </c>
      <c r="G1224" s="27" t="s">
        <v>102</v>
      </c>
      <c r="H1224" s="27" t="s">
        <v>181</v>
      </c>
      <c r="I1224" s="31">
        <f>+J1224+K1224</f>
        <v>1115.52</v>
      </c>
      <c r="J1224" s="188">
        <v>1115.52</v>
      </c>
      <c r="K1224" s="31"/>
      <c r="L1224" s="31">
        <f>+M1224+N1224</f>
        <v>0</v>
      </c>
      <c r="M1224" s="188"/>
      <c r="N1224" s="31"/>
      <c r="O1224" s="31">
        <f>+P1224+Q1224</f>
        <v>0</v>
      </c>
      <c r="P1224" s="189"/>
      <c r="Q1224" s="29"/>
    </row>
    <row r="1225" spans="1:17" ht="13.6" x14ac:dyDescent="0.25">
      <c r="A1225" s="36" t="s">
        <v>46</v>
      </c>
      <c r="B1225" s="26">
        <v>700</v>
      </c>
      <c r="C1225" s="27" t="s">
        <v>604</v>
      </c>
      <c r="D1225" s="27" t="s">
        <v>141</v>
      </c>
      <c r="E1225" s="29" t="s">
        <v>36</v>
      </c>
      <c r="F1225" s="55" t="s">
        <v>47</v>
      </c>
      <c r="G1225" s="27"/>
      <c r="H1225" s="27"/>
      <c r="I1225" s="31">
        <f>+I1226</f>
        <v>70739.100000000006</v>
      </c>
      <c r="J1225" s="31">
        <f t="shared" ref="J1225:Q1225" si="699">+J1226</f>
        <v>70739.100000000006</v>
      </c>
      <c r="K1225" s="31">
        <f t="shared" si="699"/>
        <v>0</v>
      </c>
      <c r="L1225" s="31">
        <f t="shared" si="699"/>
        <v>0</v>
      </c>
      <c r="M1225" s="31">
        <f t="shared" si="699"/>
        <v>0</v>
      </c>
      <c r="N1225" s="31">
        <f t="shared" si="699"/>
        <v>0</v>
      </c>
      <c r="O1225" s="31">
        <f t="shared" si="699"/>
        <v>0</v>
      </c>
      <c r="P1225" s="31">
        <f t="shared" si="699"/>
        <v>0</v>
      </c>
      <c r="Q1225" s="31">
        <f t="shared" si="699"/>
        <v>0</v>
      </c>
    </row>
    <row r="1226" spans="1:17" ht="13.6" x14ac:dyDescent="0.25">
      <c r="A1226" s="80" t="s">
        <v>52</v>
      </c>
      <c r="B1226" s="26">
        <v>700</v>
      </c>
      <c r="C1226" s="27" t="s">
        <v>604</v>
      </c>
      <c r="D1226" s="27" t="s">
        <v>141</v>
      </c>
      <c r="E1226" s="29" t="s">
        <v>36</v>
      </c>
      <c r="F1226" s="65">
        <v>540</v>
      </c>
      <c r="G1226" s="27" t="s">
        <v>604</v>
      </c>
      <c r="H1226" s="27" t="s">
        <v>141</v>
      </c>
      <c r="I1226" s="31">
        <f>+J1226+K1226</f>
        <v>70739.100000000006</v>
      </c>
      <c r="J1226" s="31">
        <v>70739.100000000006</v>
      </c>
      <c r="K1226" s="31"/>
      <c r="L1226" s="31">
        <f>+M1226+N1226</f>
        <v>0</v>
      </c>
      <c r="M1226" s="31"/>
      <c r="N1226" s="31"/>
      <c r="O1226" s="31">
        <f>+P1226+Q1226</f>
        <v>0</v>
      </c>
      <c r="P1226" s="29"/>
      <c r="Q1226" s="29"/>
    </row>
    <row r="1227" spans="1:17" ht="27.2" x14ac:dyDescent="0.25">
      <c r="A1227" s="80" t="s">
        <v>81</v>
      </c>
      <c r="B1227" s="26">
        <v>700</v>
      </c>
      <c r="C1227" s="27" t="s">
        <v>102</v>
      </c>
      <c r="D1227" s="27" t="s">
        <v>181</v>
      </c>
      <c r="E1227" s="53" t="s">
        <v>36</v>
      </c>
      <c r="F1227" s="187">
        <v>600</v>
      </c>
      <c r="G1227" s="27"/>
      <c r="H1227" s="27"/>
      <c r="I1227" s="31">
        <f>+I1228+I1229</f>
        <v>316085.2</v>
      </c>
      <c r="J1227" s="31">
        <f t="shared" ref="J1227:Q1227" si="700">+J1228+J1229</f>
        <v>316085.2</v>
      </c>
      <c r="K1227" s="31">
        <f t="shared" si="700"/>
        <v>0</v>
      </c>
      <c r="L1227" s="31">
        <f t="shared" si="700"/>
        <v>0</v>
      </c>
      <c r="M1227" s="31">
        <f t="shared" si="700"/>
        <v>0</v>
      </c>
      <c r="N1227" s="31">
        <f t="shared" si="700"/>
        <v>0</v>
      </c>
      <c r="O1227" s="31">
        <f t="shared" si="700"/>
        <v>0</v>
      </c>
      <c r="P1227" s="31">
        <f t="shared" si="700"/>
        <v>0</v>
      </c>
      <c r="Q1227" s="31">
        <f t="shared" si="700"/>
        <v>0</v>
      </c>
    </row>
    <row r="1228" spans="1:17" ht="19.55" customHeight="1" x14ac:dyDescent="0.25">
      <c r="A1228" s="190" t="s">
        <v>82</v>
      </c>
      <c r="B1228" s="26">
        <v>700</v>
      </c>
      <c r="C1228" s="27" t="s">
        <v>102</v>
      </c>
      <c r="D1228" s="27" t="s">
        <v>181</v>
      </c>
      <c r="E1228" s="53" t="s">
        <v>36</v>
      </c>
      <c r="F1228" s="187">
        <v>610</v>
      </c>
      <c r="G1228" s="27" t="s">
        <v>102</v>
      </c>
      <c r="H1228" s="27" t="s">
        <v>181</v>
      </c>
      <c r="I1228" s="31">
        <f t="shared" ref="I1228:I1229" si="701">+J1228+K1228</f>
        <v>166085.20000000001</v>
      </c>
      <c r="J1228" s="31">
        <f>200000+16085.2-50000</f>
        <v>166085.20000000001</v>
      </c>
      <c r="K1228" s="31"/>
      <c r="L1228" s="31">
        <f t="shared" ref="L1228:L1229" si="702">+M1228+N1228</f>
        <v>0</v>
      </c>
      <c r="M1228" s="31"/>
      <c r="N1228" s="31"/>
      <c r="O1228" s="31">
        <f t="shared" ref="O1228:O1229" si="703">+P1228+Q1228</f>
        <v>0</v>
      </c>
      <c r="P1228" s="29"/>
      <c r="Q1228" s="29"/>
    </row>
    <row r="1229" spans="1:17" ht="15.65" customHeight="1" x14ac:dyDescent="0.25">
      <c r="A1229" s="80" t="s">
        <v>82</v>
      </c>
      <c r="B1229" s="26">
        <v>700</v>
      </c>
      <c r="C1229" s="27" t="s">
        <v>102</v>
      </c>
      <c r="D1229" s="27" t="s">
        <v>141</v>
      </c>
      <c r="E1229" s="53" t="s">
        <v>36</v>
      </c>
      <c r="F1229" s="42">
        <v>610</v>
      </c>
      <c r="G1229" s="27" t="s">
        <v>102</v>
      </c>
      <c r="H1229" s="27" t="s">
        <v>141</v>
      </c>
      <c r="I1229" s="31">
        <f t="shared" si="701"/>
        <v>150000</v>
      </c>
      <c r="J1229" s="31">
        <v>150000</v>
      </c>
      <c r="K1229" s="31"/>
      <c r="L1229" s="31">
        <f t="shared" si="702"/>
        <v>0</v>
      </c>
      <c r="M1229" s="31"/>
      <c r="N1229" s="31"/>
      <c r="O1229" s="31">
        <f t="shared" si="703"/>
        <v>0</v>
      </c>
      <c r="P1229" s="32"/>
      <c r="Q1229" s="32"/>
    </row>
    <row r="1230" spans="1:17" ht="23.1" hidden="1" customHeight="1" x14ac:dyDescent="0.2">
      <c r="A1230" s="105" t="s">
        <v>775</v>
      </c>
      <c r="B1230" s="4">
        <v>700</v>
      </c>
      <c r="C1230" s="19" t="s">
        <v>62</v>
      </c>
      <c r="D1230" s="19" t="s">
        <v>63</v>
      </c>
      <c r="E1230" s="191" t="s">
        <v>776</v>
      </c>
      <c r="F1230" s="40"/>
      <c r="G1230" s="19" t="s">
        <v>62</v>
      </c>
      <c r="H1230" s="19" t="s">
        <v>63</v>
      </c>
      <c r="I1230" s="23">
        <f t="shared" ref="I1230:Q1231" si="704">+I1231</f>
        <v>0</v>
      </c>
      <c r="J1230" s="23">
        <f t="shared" si="704"/>
        <v>0</v>
      </c>
      <c r="K1230" s="23">
        <f t="shared" si="704"/>
        <v>0</v>
      </c>
      <c r="L1230" s="23">
        <f t="shared" si="704"/>
        <v>0</v>
      </c>
      <c r="M1230" s="23">
        <f t="shared" si="704"/>
        <v>0</v>
      </c>
      <c r="N1230" s="23">
        <f t="shared" si="704"/>
        <v>0</v>
      </c>
      <c r="O1230" s="23">
        <f t="shared" si="704"/>
        <v>0</v>
      </c>
      <c r="P1230" s="24">
        <f t="shared" si="704"/>
        <v>0</v>
      </c>
      <c r="Q1230" s="24">
        <f t="shared" si="704"/>
        <v>0</v>
      </c>
    </row>
    <row r="1231" spans="1:17" ht="15.65" hidden="1" customHeight="1" x14ac:dyDescent="0.25">
      <c r="A1231" s="106" t="s">
        <v>287</v>
      </c>
      <c r="B1231" s="26">
        <v>700</v>
      </c>
      <c r="C1231" s="27" t="s">
        <v>62</v>
      </c>
      <c r="D1231" s="27" t="s">
        <v>63</v>
      </c>
      <c r="E1231" s="192" t="s">
        <v>776</v>
      </c>
      <c r="F1231" s="42">
        <v>400</v>
      </c>
      <c r="G1231" s="27" t="s">
        <v>62</v>
      </c>
      <c r="H1231" s="27" t="s">
        <v>63</v>
      </c>
      <c r="I1231" s="31">
        <f t="shared" si="704"/>
        <v>0</v>
      </c>
      <c r="J1231" s="31">
        <f t="shared" si="704"/>
        <v>0</v>
      </c>
      <c r="K1231" s="31">
        <f t="shared" si="704"/>
        <v>0</v>
      </c>
      <c r="L1231" s="31">
        <f t="shared" si="704"/>
        <v>0</v>
      </c>
      <c r="M1231" s="31">
        <f t="shared" si="704"/>
        <v>0</v>
      </c>
      <c r="N1231" s="31">
        <f t="shared" si="704"/>
        <v>0</v>
      </c>
      <c r="O1231" s="31">
        <f t="shared" si="704"/>
        <v>0</v>
      </c>
      <c r="P1231" s="29">
        <f t="shared" si="704"/>
        <v>0</v>
      </c>
      <c r="Q1231" s="29">
        <f t="shared" si="704"/>
        <v>0</v>
      </c>
    </row>
    <row r="1232" spans="1:17" ht="15.65" hidden="1" customHeight="1" x14ac:dyDescent="0.25">
      <c r="A1232" s="107" t="s">
        <v>289</v>
      </c>
      <c r="B1232" s="26">
        <v>700</v>
      </c>
      <c r="C1232" s="27" t="s">
        <v>62</v>
      </c>
      <c r="D1232" s="27" t="s">
        <v>63</v>
      </c>
      <c r="E1232" s="192" t="s">
        <v>776</v>
      </c>
      <c r="F1232" s="42">
        <v>410</v>
      </c>
      <c r="G1232" s="27" t="s">
        <v>62</v>
      </c>
      <c r="H1232" s="27" t="s">
        <v>63</v>
      </c>
      <c r="I1232" s="31">
        <f>+J1232+K1232</f>
        <v>0</v>
      </c>
      <c r="J1232" s="31"/>
      <c r="K1232" s="31"/>
      <c r="L1232" s="31">
        <f>+M1232+N1232</f>
        <v>0</v>
      </c>
      <c r="M1232" s="31"/>
      <c r="N1232" s="31"/>
      <c r="O1232" s="31">
        <f>+P1232+Q1232</f>
        <v>0</v>
      </c>
      <c r="P1232" s="29"/>
      <c r="Q1232" s="29"/>
    </row>
    <row r="1233" spans="1:17" ht="31.25" x14ac:dyDescent="0.25">
      <c r="A1233" s="161" t="s">
        <v>777</v>
      </c>
      <c r="B1233" s="61">
        <v>700</v>
      </c>
      <c r="C1233" s="46" t="s">
        <v>112</v>
      </c>
      <c r="D1233" s="46" t="s">
        <v>63</v>
      </c>
      <c r="E1233" s="47" t="s">
        <v>778</v>
      </c>
      <c r="F1233" s="127"/>
      <c r="G1233" s="46"/>
      <c r="H1233" s="46"/>
      <c r="I1233" s="17">
        <f t="shared" ref="I1233:Q1234" si="705">+I1234</f>
        <v>0</v>
      </c>
      <c r="J1233" s="17">
        <f t="shared" si="705"/>
        <v>0</v>
      </c>
      <c r="K1233" s="17">
        <f t="shared" si="705"/>
        <v>0</v>
      </c>
      <c r="L1233" s="17">
        <f t="shared" si="705"/>
        <v>11745.4</v>
      </c>
      <c r="M1233" s="17">
        <f t="shared" si="705"/>
        <v>0</v>
      </c>
      <c r="N1233" s="17">
        <f t="shared" si="705"/>
        <v>11745.4</v>
      </c>
      <c r="O1233" s="17">
        <f t="shared" si="705"/>
        <v>0</v>
      </c>
      <c r="P1233" s="75">
        <f t="shared" si="705"/>
        <v>0</v>
      </c>
      <c r="Q1233" s="75">
        <f t="shared" si="705"/>
        <v>0</v>
      </c>
    </row>
    <row r="1234" spans="1:17" ht="13.6" x14ac:dyDescent="0.25">
      <c r="A1234" s="106" t="s">
        <v>287</v>
      </c>
      <c r="B1234" s="26">
        <v>700</v>
      </c>
      <c r="C1234" s="27" t="s">
        <v>112</v>
      </c>
      <c r="D1234" s="27" t="s">
        <v>63</v>
      </c>
      <c r="E1234" s="54" t="s">
        <v>778</v>
      </c>
      <c r="F1234" s="30" t="s">
        <v>288</v>
      </c>
      <c r="G1234" s="27"/>
      <c r="H1234" s="27"/>
      <c r="I1234" s="31">
        <f t="shared" si="705"/>
        <v>0</v>
      </c>
      <c r="J1234" s="31">
        <f t="shared" si="705"/>
        <v>0</v>
      </c>
      <c r="K1234" s="31">
        <f t="shared" si="705"/>
        <v>0</v>
      </c>
      <c r="L1234" s="31">
        <f t="shared" si="705"/>
        <v>11745.4</v>
      </c>
      <c r="M1234" s="31">
        <f t="shared" si="705"/>
        <v>0</v>
      </c>
      <c r="N1234" s="31">
        <f t="shared" si="705"/>
        <v>11745.4</v>
      </c>
      <c r="O1234" s="31">
        <f t="shared" si="705"/>
        <v>0</v>
      </c>
      <c r="P1234" s="29">
        <f t="shared" si="705"/>
        <v>0</v>
      </c>
      <c r="Q1234" s="29">
        <f t="shared" si="705"/>
        <v>0</v>
      </c>
    </row>
    <row r="1235" spans="1:17" ht="13.6" x14ac:dyDescent="0.25">
      <c r="A1235" s="133" t="s">
        <v>289</v>
      </c>
      <c r="B1235" s="26">
        <v>700</v>
      </c>
      <c r="C1235" s="27" t="s">
        <v>112</v>
      </c>
      <c r="D1235" s="27" t="s">
        <v>63</v>
      </c>
      <c r="E1235" s="54" t="s">
        <v>778</v>
      </c>
      <c r="F1235" s="30" t="s">
        <v>290</v>
      </c>
      <c r="G1235" s="27" t="s">
        <v>112</v>
      </c>
      <c r="H1235" s="27" t="s">
        <v>63</v>
      </c>
      <c r="I1235" s="31">
        <f>+J1235+K1235</f>
        <v>0</v>
      </c>
      <c r="J1235" s="31"/>
      <c r="K1235" s="31"/>
      <c r="L1235" s="31">
        <f>+M1235+N1235</f>
        <v>11745.4</v>
      </c>
      <c r="M1235" s="31"/>
      <c r="N1235" s="31">
        <v>11745.4</v>
      </c>
      <c r="O1235" s="31">
        <f>+P1235+Q1235</f>
        <v>0</v>
      </c>
      <c r="P1235" s="29"/>
      <c r="Q1235" s="29"/>
    </row>
    <row r="1236" spans="1:17" x14ac:dyDescent="0.2">
      <c r="A1236" s="119" t="s">
        <v>779</v>
      </c>
      <c r="B1236" s="61">
        <v>700</v>
      </c>
      <c r="C1236" s="46" t="s">
        <v>112</v>
      </c>
      <c r="D1236" s="46" t="s">
        <v>63</v>
      </c>
      <c r="E1236" s="47" t="s">
        <v>780</v>
      </c>
      <c r="F1236" s="82"/>
      <c r="G1236" s="46"/>
      <c r="H1236" s="46"/>
      <c r="I1236" s="17">
        <f t="shared" ref="I1236:Q1237" si="706">+I1237</f>
        <v>62910.1</v>
      </c>
      <c r="J1236" s="17">
        <f t="shared" si="706"/>
        <v>0</v>
      </c>
      <c r="K1236" s="17">
        <f t="shared" si="706"/>
        <v>62910.1</v>
      </c>
      <c r="L1236" s="17">
        <f t="shared" si="706"/>
        <v>0</v>
      </c>
      <c r="M1236" s="17">
        <f t="shared" si="706"/>
        <v>0</v>
      </c>
      <c r="N1236" s="17">
        <f t="shared" si="706"/>
        <v>0</v>
      </c>
      <c r="O1236" s="17">
        <f t="shared" si="706"/>
        <v>0</v>
      </c>
      <c r="P1236" s="75">
        <f t="shared" si="706"/>
        <v>0</v>
      </c>
      <c r="Q1236" s="75">
        <f t="shared" si="706"/>
        <v>0</v>
      </c>
    </row>
    <row r="1237" spans="1:17" ht="13.6" x14ac:dyDescent="0.25">
      <c r="A1237" s="106" t="s">
        <v>287</v>
      </c>
      <c r="B1237" s="26">
        <v>700</v>
      </c>
      <c r="C1237" s="27" t="s">
        <v>112</v>
      </c>
      <c r="D1237" s="27" t="s">
        <v>63</v>
      </c>
      <c r="E1237" s="54" t="s">
        <v>780</v>
      </c>
      <c r="F1237" s="30" t="s">
        <v>288</v>
      </c>
      <c r="G1237" s="27"/>
      <c r="H1237" s="27"/>
      <c r="I1237" s="31">
        <f t="shared" si="706"/>
        <v>62910.1</v>
      </c>
      <c r="J1237" s="31">
        <f t="shared" si="706"/>
        <v>0</v>
      </c>
      <c r="K1237" s="31">
        <f t="shared" si="706"/>
        <v>62910.1</v>
      </c>
      <c r="L1237" s="31">
        <f t="shared" si="706"/>
        <v>0</v>
      </c>
      <c r="M1237" s="31">
        <f t="shared" si="706"/>
        <v>0</v>
      </c>
      <c r="N1237" s="31">
        <f t="shared" si="706"/>
        <v>0</v>
      </c>
      <c r="O1237" s="31">
        <f t="shared" si="706"/>
        <v>0</v>
      </c>
      <c r="P1237" s="29">
        <f t="shared" si="706"/>
        <v>0</v>
      </c>
      <c r="Q1237" s="29">
        <f t="shared" si="706"/>
        <v>0</v>
      </c>
    </row>
    <row r="1238" spans="1:17" ht="13.6" x14ac:dyDescent="0.25">
      <c r="A1238" s="193" t="s">
        <v>289</v>
      </c>
      <c r="B1238" s="26">
        <v>700</v>
      </c>
      <c r="C1238" s="27" t="s">
        <v>112</v>
      </c>
      <c r="D1238" s="27" t="s">
        <v>63</v>
      </c>
      <c r="E1238" s="54" t="s">
        <v>780</v>
      </c>
      <c r="F1238" s="30" t="s">
        <v>290</v>
      </c>
      <c r="G1238" s="27" t="s">
        <v>112</v>
      </c>
      <c r="H1238" s="27" t="s">
        <v>63</v>
      </c>
      <c r="I1238" s="31">
        <f>+J1238+K1238</f>
        <v>62910.1</v>
      </c>
      <c r="J1238" s="31"/>
      <c r="K1238" s="31">
        <v>62910.1</v>
      </c>
      <c r="L1238" s="31">
        <f>+M1238+N1238</f>
        <v>0</v>
      </c>
      <c r="M1238" s="31"/>
      <c r="N1238" s="31"/>
      <c r="O1238" s="31">
        <f>+P1238+Q1238</f>
        <v>0</v>
      </c>
      <c r="P1238" s="29"/>
      <c r="Q1238" s="29"/>
    </row>
    <row r="1239" spans="1:17" ht="62.5" x14ac:dyDescent="0.2">
      <c r="A1239" s="186" t="s">
        <v>781</v>
      </c>
      <c r="B1239" s="61">
        <v>700</v>
      </c>
      <c r="C1239" s="46" t="s">
        <v>111</v>
      </c>
      <c r="D1239" s="46" t="s">
        <v>181</v>
      </c>
      <c r="E1239" s="62" t="s">
        <v>782</v>
      </c>
      <c r="F1239" s="84"/>
      <c r="G1239" s="46"/>
      <c r="H1239" s="46"/>
      <c r="I1239" s="17">
        <f t="shared" ref="I1239:Q1240" si="707">+I1240</f>
        <v>10000</v>
      </c>
      <c r="J1239" s="17">
        <f t="shared" ref="J1239:Q1239" si="708">+J1240</f>
        <v>0</v>
      </c>
      <c r="K1239" s="17">
        <f t="shared" si="708"/>
        <v>10000</v>
      </c>
      <c r="L1239" s="17">
        <f t="shared" si="708"/>
        <v>0</v>
      </c>
      <c r="M1239" s="17">
        <f t="shared" si="708"/>
        <v>0</v>
      </c>
      <c r="N1239" s="17">
        <f t="shared" si="708"/>
        <v>0</v>
      </c>
      <c r="O1239" s="17">
        <f t="shared" si="708"/>
        <v>0</v>
      </c>
      <c r="P1239" s="17">
        <f t="shared" si="708"/>
        <v>0</v>
      </c>
      <c r="Q1239" s="17">
        <f t="shared" si="708"/>
        <v>0</v>
      </c>
    </row>
    <row r="1240" spans="1:17" ht="13.6" x14ac:dyDescent="0.25">
      <c r="A1240" s="80" t="s">
        <v>46</v>
      </c>
      <c r="B1240" s="26">
        <v>700</v>
      </c>
      <c r="C1240" s="27" t="s">
        <v>111</v>
      </c>
      <c r="D1240" s="27" t="s">
        <v>181</v>
      </c>
      <c r="E1240" s="73" t="s">
        <v>782</v>
      </c>
      <c r="F1240" s="187">
        <v>500</v>
      </c>
      <c r="G1240" s="27"/>
      <c r="H1240" s="27"/>
      <c r="I1240" s="31">
        <f t="shared" si="707"/>
        <v>10000</v>
      </c>
      <c r="J1240" s="31">
        <f t="shared" si="707"/>
        <v>0</v>
      </c>
      <c r="K1240" s="31">
        <f t="shared" si="707"/>
        <v>10000</v>
      </c>
      <c r="L1240" s="31">
        <f t="shared" si="707"/>
        <v>0</v>
      </c>
      <c r="M1240" s="31">
        <f t="shared" si="707"/>
        <v>0</v>
      </c>
      <c r="N1240" s="31">
        <f t="shared" si="707"/>
        <v>0</v>
      </c>
      <c r="O1240" s="31">
        <f t="shared" si="707"/>
        <v>0</v>
      </c>
      <c r="P1240" s="32">
        <f t="shared" si="707"/>
        <v>0</v>
      </c>
      <c r="Q1240" s="32">
        <f t="shared" si="707"/>
        <v>0</v>
      </c>
    </row>
    <row r="1241" spans="1:17" ht="13.6" x14ac:dyDescent="0.25">
      <c r="A1241" s="25" t="s">
        <v>48</v>
      </c>
      <c r="B1241" s="26">
        <v>700</v>
      </c>
      <c r="C1241" s="27" t="s">
        <v>111</v>
      </c>
      <c r="D1241" s="27" t="s">
        <v>181</v>
      </c>
      <c r="E1241" s="73" t="s">
        <v>782</v>
      </c>
      <c r="F1241" s="187">
        <v>520</v>
      </c>
      <c r="G1241" s="27" t="s">
        <v>111</v>
      </c>
      <c r="H1241" s="27" t="s">
        <v>181</v>
      </c>
      <c r="I1241" s="31">
        <f>+J1241+K1241</f>
        <v>10000</v>
      </c>
      <c r="J1241" s="31"/>
      <c r="K1241" s="31">
        <v>10000</v>
      </c>
      <c r="L1241" s="31">
        <f>+M1241+N1241</f>
        <v>0</v>
      </c>
      <c r="M1241" s="31"/>
      <c r="N1241" s="31"/>
      <c r="O1241" s="31">
        <f>+P1241+Q1241</f>
        <v>0</v>
      </c>
      <c r="P1241" s="32"/>
      <c r="Q1241" s="32"/>
    </row>
    <row r="1242" spans="1:17" ht="21.75" x14ac:dyDescent="0.2">
      <c r="A1242" s="194" t="s">
        <v>783</v>
      </c>
      <c r="B1242" s="61">
        <v>700</v>
      </c>
      <c r="C1242" s="46" t="s">
        <v>140</v>
      </c>
      <c r="D1242" s="46" t="s">
        <v>100</v>
      </c>
      <c r="E1242" s="47" t="s">
        <v>370</v>
      </c>
      <c r="F1242" s="195"/>
      <c r="G1242" s="46"/>
      <c r="H1242" s="46"/>
      <c r="I1242" s="17">
        <f>+I1251</f>
        <v>1060.5999999999999</v>
      </c>
      <c r="J1242" s="17">
        <f t="shared" ref="J1242:Q1242" si="709">+J1251</f>
        <v>0</v>
      </c>
      <c r="K1242" s="17">
        <f t="shared" si="709"/>
        <v>1060.5999999999999</v>
      </c>
      <c r="L1242" s="17">
        <f t="shared" si="709"/>
        <v>1060.9000000000001</v>
      </c>
      <c r="M1242" s="17">
        <f t="shared" si="709"/>
        <v>0</v>
      </c>
      <c r="N1242" s="17">
        <f t="shared" si="709"/>
        <v>1060.9000000000001</v>
      </c>
      <c r="O1242" s="17">
        <f t="shared" si="709"/>
        <v>1061.2</v>
      </c>
      <c r="P1242" s="17">
        <f t="shared" si="709"/>
        <v>0</v>
      </c>
      <c r="Q1242" s="17">
        <f t="shared" si="709"/>
        <v>1061.2</v>
      </c>
    </row>
    <row r="1243" spans="1:17" ht="25.85" hidden="1" x14ac:dyDescent="0.2">
      <c r="A1243" s="165" t="s">
        <v>660</v>
      </c>
      <c r="B1243" s="4">
        <v>700</v>
      </c>
      <c r="C1243" s="19" t="s">
        <v>62</v>
      </c>
      <c r="D1243" s="19" t="s">
        <v>63</v>
      </c>
      <c r="E1243" s="50" t="s">
        <v>661</v>
      </c>
      <c r="F1243" s="196"/>
      <c r="G1243" s="19" t="s">
        <v>62</v>
      </c>
      <c r="H1243" s="19" t="s">
        <v>63</v>
      </c>
      <c r="I1243" s="23">
        <f t="shared" ref="I1243:Q1243" si="710">+I1244+I1246</f>
        <v>0</v>
      </c>
      <c r="J1243" s="23">
        <f t="shared" si="710"/>
        <v>0</v>
      </c>
      <c r="K1243" s="23">
        <f t="shared" si="710"/>
        <v>0</v>
      </c>
      <c r="L1243" s="23">
        <f t="shared" si="710"/>
        <v>0</v>
      </c>
      <c r="M1243" s="23">
        <f t="shared" si="710"/>
        <v>0</v>
      </c>
      <c r="N1243" s="23">
        <f t="shared" si="710"/>
        <v>0</v>
      </c>
      <c r="O1243" s="23">
        <f t="shared" si="710"/>
        <v>0</v>
      </c>
      <c r="P1243" s="24">
        <f t="shared" si="710"/>
        <v>0</v>
      </c>
      <c r="Q1243" s="24">
        <f t="shared" si="710"/>
        <v>0</v>
      </c>
    </row>
    <row r="1244" spans="1:17" ht="13.6" hidden="1" x14ac:dyDescent="0.25">
      <c r="A1244" s="25" t="s">
        <v>25</v>
      </c>
      <c r="B1244" s="26">
        <v>700</v>
      </c>
      <c r="C1244" s="27" t="s">
        <v>62</v>
      </c>
      <c r="D1244" s="27" t="s">
        <v>63</v>
      </c>
      <c r="E1244" s="53" t="s">
        <v>661</v>
      </c>
      <c r="F1244" s="187">
        <v>200</v>
      </c>
      <c r="G1244" s="27" t="s">
        <v>62</v>
      </c>
      <c r="H1244" s="27" t="s">
        <v>63</v>
      </c>
      <c r="I1244" s="31">
        <f t="shared" ref="I1244:Q1244" si="711">+I1245</f>
        <v>0</v>
      </c>
      <c r="J1244" s="31">
        <f t="shared" si="711"/>
        <v>0</v>
      </c>
      <c r="K1244" s="31">
        <f t="shared" si="711"/>
        <v>0</v>
      </c>
      <c r="L1244" s="31">
        <f t="shared" si="711"/>
        <v>0</v>
      </c>
      <c r="M1244" s="31">
        <f t="shared" si="711"/>
        <v>0</v>
      </c>
      <c r="N1244" s="31">
        <f t="shared" si="711"/>
        <v>0</v>
      </c>
      <c r="O1244" s="31">
        <f t="shared" si="711"/>
        <v>0</v>
      </c>
      <c r="P1244" s="29">
        <f t="shared" si="711"/>
        <v>0</v>
      </c>
      <c r="Q1244" s="29">
        <f t="shared" si="711"/>
        <v>0</v>
      </c>
    </row>
    <row r="1245" spans="1:17" ht="13.6" hidden="1" x14ac:dyDescent="0.25">
      <c r="A1245" s="25" t="s">
        <v>45</v>
      </c>
      <c r="B1245" s="26">
        <v>700</v>
      </c>
      <c r="C1245" s="27" t="s">
        <v>62</v>
      </c>
      <c r="D1245" s="27" t="s">
        <v>63</v>
      </c>
      <c r="E1245" s="53" t="s">
        <v>661</v>
      </c>
      <c r="F1245" s="187">
        <v>240</v>
      </c>
      <c r="G1245" s="27" t="s">
        <v>62</v>
      </c>
      <c r="H1245" s="27" t="s">
        <v>63</v>
      </c>
      <c r="I1245" s="31">
        <f>+J1245+K1245</f>
        <v>0</v>
      </c>
      <c r="J1245" s="31"/>
      <c r="K1245" s="31"/>
      <c r="L1245" s="31">
        <f>+M1245+N1245</f>
        <v>0</v>
      </c>
      <c r="M1245" s="31"/>
      <c r="N1245" s="31"/>
      <c r="O1245" s="31">
        <f>+P1245+Q1245</f>
        <v>0</v>
      </c>
      <c r="P1245" s="29"/>
      <c r="Q1245" s="29"/>
    </row>
    <row r="1246" spans="1:17" ht="25.85" hidden="1" x14ac:dyDescent="0.2">
      <c r="A1246" s="197" t="s">
        <v>784</v>
      </c>
      <c r="B1246" s="4">
        <v>700</v>
      </c>
      <c r="C1246" s="19" t="s">
        <v>62</v>
      </c>
      <c r="D1246" s="19" t="s">
        <v>63</v>
      </c>
      <c r="E1246" s="50" t="s">
        <v>785</v>
      </c>
      <c r="F1246" s="196"/>
      <c r="G1246" s="19" t="s">
        <v>62</v>
      </c>
      <c r="H1246" s="19" t="s">
        <v>63</v>
      </c>
      <c r="I1246" s="23">
        <f t="shared" ref="I1246:Q1246" si="712">+I1247+I1249</f>
        <v>0</v>
      </c>
      <c r="J1246" s="23">
        <f t="shared" si="712"/>
        <v>0</v>
      </c>
      <c r="K1246" s="23">
        <f t="shared" si="712"/>
        <v>0</v>
      </c>
      <c r="L1246" s="23">
        <f t="shared" si="712"/>
        <v>0</v>
      </c>
      <c r="M1246" s="23">
        <f t="shared" si="712"/>
        <v>0</v>
      </c>
      <c r="N1246" s="23">
        <f t="shared" si="712"/>
        <v>0</v>
      </c>
      <c r="O1246" s="23">
        <f t="shared" si="712"/>
        <v>0</v>
      </c>
      <c r="P1246" s="24">
        <f t="shared" si="712"/>
        <v>0</v>
      </c>
      <c r="Q1246" s="24">
        <f t="shared" si="712"/>
        <v>0</v>
      </c>
    </row>
    <row r="1247" spans="1:17" ht="13.6" hidden="1" x14ac:dyDescent="0.25">
      <c r="A1247" s="25" t="s">
        <v>25</v>
      </c>
      <c r="B1247" s="26">
        <v>700</v>
      </c>
      <c r="C1247" s="27" t="s">
        <v>62</v>
      </c>
      <c r="D1247" s="27" t="s">
        <v>63</v>
      </c>
      <c r="E1247" s="53" t="s">
        <v>785</v>
      </c>
      <c r="F1247" s="187">
        <v>200</v>
      </c>
      <c r="G1247" s="27" t="s">
        <v>62</v>
      </c>
      <c r="H1247" s="27" t="s">
        <v>63</v>
      </c>
      <c r="I1247" s="31">
        <f t="shared" ref="I1247:Q1247" si="713">+I1248</f>
        <v>0</v>
      </c>
      <c r="J1247" s="31">
        <f t="shared" si="713"/>
        <v>0</v>
      </c>
      <c r="K1247" s="31">
        <f t="shared" si="713"/>
        <v>0</v>
      </c>
      <c r="L1247" s="31">
        <f t="shared" si="713"/>
        <v>0</v>
      </c>
      <c r="M1247" s="31">
        <f t="shared" si="713"/>
        <v>0</v>
      </c>
      <c r="N1247" s="31">
        <f t="shared" si="713"/>
        <v>0</v>
      </c>
      <c r="O1247" s="31">
        <f t="shared" si="713"/>
        <v>0</v>
      </c>
      <c r="P1247" s="29">
        <f t="shared" si="713"/>
        <v>0</v>
      </c>
      <c r="Q1247" s="29">
        <f t="shared" si="713"/>
        <v>0</v>
      </c>
    </row>
    <row r="1248" spans="1:17" ht="13.6" hidden="1" x14ac:dyDescent="0.25">
      <c r="A1248" s="25" t="s">
        <v>45</v>
      </c>
      <c r="B1248" s="26">
        <v>700</v>
      </c>
      <c r="C1248" s="27" t="s">
        <v>62</v>
      </c>
      <c r="D1248" s="27" t="s">
        <v>63</v>
      </c>
      <c r="E1248" s="53" t="s">
        <v>785</v>
      </c>
      <c r="F1248" s="187">
        <v>240</v>
      </c>
      <c r="G1248" s="27" t="s">
        <v>62</v>
      </c>
      <c r="H1248" s="27" t="s">
        <v>63</v>
      </c>
      <c r="I1248" s="31">
        <f>+J1248+K1248</f>
        <v>0</v>
      </c>
      <c r="J1248" s="31"/>
      <c r="K1248" s="31"/>
      <c r="L1248" s="31">
        <f>+M1248+N1248</f>
        <v>0</v>
      </c>
      <c r="M1248" s="31"/>
      <c r="N1248" s="31"/>
      <c r="O1248" s="31">
        <f>+P1248+Q1248</f>
        <v>0</v>
      </c>
      <c r="P1248" s="29"/>
      <c r="Q1248" s="29"/>
    </row>
    <row r="1249" spans="1:17" ht="13.6" hidden="1" x14ac:dyDescent="0.25">
      <c r="A1249" s="25" t="s">
        <v>52</v>
      </c>
      <c r="B1249" s="26">
        <v>700</v>
      </c>
      <c r="C1249" s="27" t="s">
        <v>62</v>
      </c>
      <c r="D1249" s="27" t="s">
        <v>63</v>
      </c>
      <c r="E1249" s="53" t="s">
        <v>785</v>
      </c>
      <c r="F1249" s="187">
        <v>600</v>
      </c>
      <c r="G1249" s="27" t="s">
        <v>62</v>
      </c>
      <c r="H1249" s="27" t="s">
        <v>63</v>
      </c>
      <c r="I1249" s="31"/>
      <c r="J1249" s="31">
        <f>+J1250</f>
        <v>0</v>
      </c>
      <c r="K1249" s="31">
        <f>+K1250</f>
        <v>0</v>
      </c>
      <c r="L1249" s="31"/>
      <c r="M1249" s="31">
        <f>+M1250</f>
        <v>0</v>
      </c>
      <c r="N1249" s="31">
        <f>+N1250</f>
        <v>0</v>
      </c>
      <c r="O1249" s="31"/>
      <c r="P1249" s="32">
        <f>+P1250</f>
        <v>0</v>
      </c>
      <c r="Q1249" s="32">
        <f>+Q1250</f>
        <v>0</v>
      </c>
    </row>
    <row r="1250" spans="1:17" ht="13.6" hidden="1" x14ac:dyDescent="0.25">
      <c r="A1250" s="80" t="s">
        <v>82</v>
      </c>
      <c r="B1250" s="26">
        <v>700</v>
      </c>
      <c r="C1250" s="27" t="s">
        <v>62</v>
      </c>
      <c r="D1250" s="27" t="s">
        <v>63</v>
      </c>
      <c r="E1250" s="53" t="s">
        <v>785</v>
      </c>
      <c r="F1250" s="187">
        <v>610</v>
      </c>
      <c r="G1250" s="27" t="s">
        <v>62</v>
      </c>
      <c r="H1250" s="27" t="s">
        <v>63</v>
      </c>
      <c r="I1250" s="31"/>
      <c r="J1250" s="31"/>
      <c r="K1250" s="31">
        <f>1298.7-1298.7</f>
        <v>0</v>
      </c>
      <c r="L1250" s="31"/>
      <c r="M1250" s="31">
        <f>68.4-68.4</f>
        <v>0</v>
      </c>
      <c r="N1250" s="31">
        <f>1298.7-1298.7</f>
        <v>0</v>
      </c>
      <c r="O1250" s="31"/>
      <c r="P1250" s="29">
        <f>68.4-68.4</f>
        <v>0</v>
      </c>
      <c r="Q1250" s="29">
        <f>1298.7-1298.7</f>
        <v>0</v>
      </c>
    </row>
    <row r="1251" spans="1:17" ht="13.6" x14ac:dyDescent="0.25">
      <c r="A1251" s="198" t="s">
        <v>135</v>
      </c>
      <c r="B1251" s="26">
        <v>700</v>
      </c>
      <c r="C1251" s="27" t="s">
        <v>140</v>
      </c>
      <c r="D1251" s="27" t="s">
        <v>100</v>
      </c>
      <c r="E1251" s="54" t="s">
        <v>370</v>
      </c>
      <c r="F1251" s="184" t="s">
        <v>371</v>
      </c>
      <c r="G1251" s="27"/>
      <c r="H1251" s="27"/>
      <c r="I1251" s="31">
        <f t="shared" ref="I1251:Q1251" si="714">+I1252</f>
        <v>1060.5999999999999</v>
      </c>
      <c r="J1251" s="31">
        <f t="shared" si="714"/>
        <v>0</v>
      </c>
      <c r="K1251" s="31">
        <f t="shared" si="714"/>
        <v>1060.5999999999999</v>
      </c>
      <c r="L1251" s="31">
        <f t="shared" si="714"/>
        <v>1060.9000000000001</v>
      </c>
      <c r="M1251" s="31">
        <f t="shared" si="714"/>
        <v>0</v>
      </c>
      <c r="N1251" s="31">
        <f t="shared" si="714"/>
        <v>1060.9000000000001</v>
      </c>
      <c r="O1251" s="31">
        <f t="shared" si="714"/>
        <v>1061.2</v>
      </c>
      <c r="P1251" s="29">
        <f t="shared" si="714"/>
        <v>0</v>
      </c>
      <c r="Q1251" s="29">
        <f t="shared" si="714"/>
        <v>1061.2</v>
      </c>
    </row>
    <row r="1252" spans="1:17" ht="13.6" x14ac:dyDescent="0.25">
      <c r="A1252" s="118" t="s">
        <v>151</v>
      </c>
      <c r="B1252" s="26">
        <v>700</v>
      </c>
      <c r="C1252" s="27" t="s">
        <v>140</v>
      </c>
      <c r="D1252" s="27" t="s">
        <v>100</v>
      </c>
      <c r="E1252" s="54" t="s">
        <v>370</v>
      </c>
      <c r="F1252" s="184" t="s">
        <v>786</v>
      </c>
      <c r="G1252" s="27" t="s">
        <v>140</v>
      </c>
      <c r="H1252" s="27" t="s">
        <v>100</v>
      </c>
      <c r="I1252" s="31">
        <f>+J1252+K1252</f>
        <v>1060.5999999999999</v>
      </c>
      <c r="J1252" s="31"/>
      <c r="K1252" s="31">
        <v>1060.5999999999999</v>
      </c>
      <c r="L1252" s="31">
        <f>+M1252+N1252</f>
        <v>1060.9000000000001</v>
      </c>
      <c r="M1252" s="31"/>
      <c r="N1252" s="31">
        <v>1060.9000000000001</v>
      </c>
      <c r="O1252" s="31">
        <f>+P1252+Q1252</f>
        <v>1061.2</v>
      </c>
      <c r="P1252" s="29"/>
      <c r="Q1252" s="29">
        <v>1061.2</v>
      </c>
    </row>
    <row r="1253" spans="1:17" ht="21.75" x14ac:dyDescent="0.25">
      <c r="A1253" s="199" t="s">
        <v>787</v>
      </c>
      <c r="B1253" s="61">
        <v>700</v>
      </c>
      <c r="C1253" s="46" t="s">
        <v>140</v>
      </c>
      <c r="D1253" s="46" t="s">
        <v>141</v>
      </c>
      <c r="E1253" s="75" t="s">
        <v>788</v>
      </c>
      <c r="F1253" s="200"/>
      <c r="G1253" s="46"/>
      <c r="H1253" s="46"/>
      <c r="I1253" s="17">
        <f t="shared" ref="I1253:Q1254" si="715">+I1254</f>
        <v>0</v>
      </c>
      <c r="J1253" s="17">
        <f t="shared" si="715"/>
        <v>0</v>
      </c>
      <c r="K1253" s="17">
        <f t="shared" si="715"/>
        <v>0</v>
      </c>
      <c r="L1253" s="17">
        <f t="shared" si="715"/>
        <v>12970</v>
      </c>
      <c r="M1253" s="17">
        <f t="shared" si="715"/>
        <v>0</v>
      </c>
      <c r="N1253" s="17">
        <f t="shared" si="715"/>
        <v>12970</v>
      </c>
      <c r="O1253" s="17">
        <f t="shared" si="715"/>
        <v>19279.7</v>
      </c>
      <c r="P1253" s="77">
        <f t="shared" si="715"/>
        <v>0</v>
      </c>
      <c r="Q1253" s="77">
        <f t="shared" si="715"/>
        <v>19279.7</v>
      </c>
    </row>
    <row r="1254" spans="1:17" ht="13.6" x14ac:dyDescent="0.25">
      <c r="A1254" s="118" t="s">
        <v>135</v>
      </c>
      <c r="B1254" s="26">
        <v>700</v>
      </c>
      <c r="C1254" s="27" t="s">
        <v>140</v>
      </c>
      <c r="D1254" s="27" t="s">
        <v>141</v>
      </c>
      <c r="E1254" s="29" t="s">
        <v>788</v>
      </c>
      <c r="F1254" s="187">
        <v>300</v>
      </c>
      <c r="G1254" s="27"/>
      <c r="H1254" s="27"/>
      <c r="I1254" s="31">
        <f t="shared" si="715"/>
        <v>0</v>
      </c>
      <c r="J1254" s="31">
        <f t="shared" si="715"/>
        <v>0</v>
      </c>
      <c r="K1254" s="31">
        <f t="shared" si="715"/>
        <v>0</v>
      </c>
      <c r="L1254" s="31">
        <f t="shared" si="715"/>
        <v>12970</v>
      </c>
      <c r="M1254" s="31">
        <f t="shared" si="715"/>
        <v>0</v>
      </c>
      <c r="N1254" s="31">
        <f t="shared" si="715"/>
        <v>12970</v>
      </c>
      <c r="O1254" s="31">
        <f t="shared" si="715"/>
        <v>19279.7</v>
      </c>
      <c r="P1254" s="32">
        <f t="shared" si="715"/>
        <v>0</v>
      </c>
      <c r="Q1254" s="32">
        <f t="shared" si="715"/>
        <v>19279.7</v>
      </c>
    </row>
    <row r="1255" spans="1:17" ht="13.6" x14ac:dyDescent="0.25">
      <c r="A1255" s="118" t="s">
        <v>789</v>
      </c>
      <c r="B1255" s="26">
        <v>700</v>
      </c>
      <c r="C1255" s="27" t="s">
        <v>140</v>
      </c>
      <c r="D1255" s="27" t="s">
        <v>141</v>
      </c>
      <c r="E1255" s="29" t="s">
        <v>788</v>
      </c>
      <c r="F1255" s="187">
        <v>310</v>
      </c>
      <c r="G1255" s="27" t="s">
        <v>140</v>
      </c>
      <c r="H1255" s="27" t="s">
        <v>141</v>
      </c>
      <c r="I1255" s="31">
        <f>+J1255+K1255</f>
        <v>0</v>
      </c>
      <c r="J1255" s="31"/>
      <c r="K1255" s="31"/>
      <c r="L1255" s="31">
        <f>+M1255+N1255</f>
        <v>12970</v>
      </c>
      <c r="M1255" s="31"/>
      <c r="N1255" s="31">
        <v>12970</v>
      </c>
      <c r="O1255" s="31">
        <f>+P1255+Q1255</f>
        <v>19279.7</v>
      </c>
      <c r="P1255" s="32"/>
      <c r="Q1255" s="32">
        <v>19279.7</v>
      </c>
    </row>
    <row r="1256" spans="1:17" ht="32.6" x14ac:dyDescent="0.25">
      <c r="A1256" s="199" t="s">
        <v>790</v>
      </c>
      <c r="B1256" s="61">
        <v>700</v>
      </c>
      <c r="C1256" s="46" t="s">
        <v>140</v>
      </c>
      <c r="D1256" s="46" t="s">
        <v>13</v>
      </c>
      <c r="E1256" s="75" t="s">
        <v>791</v>
      </c>
      <c r="F1256" s="200"/>
      <c r="G1256" s="46"/>
      <c r="H1256" s="46"/>
      <c r="I1256" s="17">
        <f>+I1261</f>
        <v>39490.800000000003</v>
      </c>
      <c r="J1256" s="17">
        <f t="shared" ref="J1256:Q1256" si="716">+J1261</f>
        <v>0</v>
      </c>
      <c r="K1256" s="17">
        <f t="shared" si="716"/>
        <v>39490.800000000003</v>
      </c>
      <c r="L1256" s="17">
        <f t="shared" si="716"/>
        <v>33432.1</v>
      </c>
      <c r="M1256" s="17">
        <f t="shared" si="716"/>
        <v>0</v>
      </c>
      <c r="N1256" s="17">
        <f t="shared" si="716"/>
        <v>33432.1</v>
      </c>
      <c r="O1256" s="17">
        <f t="shared" si="716"/>
        <v>54801.5</v>
      </c>
      <c r="P1256" s="17">
        <f t="shared" si="716"/>
        <v>0</v>
      </c>
      <c r="Q1256" s="17">
        <f t="shared" si="716"/>
        <v>54801.5</v>
      </c>
    </row>
    <row r="1257" spans="1:17" ht="38.75" hidden="1" x14ac:dyDescent="0.2">
      <c r="A1257" s="18" t="s">
        <v>792</v>
      </c>
      <c r="B1257" s="4">
        <v>700</v>
      </c>
      <c r="C1257" s="19" t="s">
        <v>62</v>
      </c>
      <c r="D1257" s="19" t="s">
        <v>63</v>
      </c>
      <c r="E1257" s="50" t="s">
        <v>793</v>
      </c>
      <c r="F1257" s="196"/>
      <c r="G1257" s="19" t="s">
        <v>62</v>
      </c>
      <c r="H1257" s="19" t="s">
        <v>63</v>
      </c>
      <c r="I1257" s="23">
        <f t="shared" ref="I1257:Q1259" si="717">+I1258</f>
        <v>0</v>
      </c>
      <c r="J1257" s="23">
        <f t="shared" si="717"/>
        <v>0</v>
      </c>
      <c r="K1257" s="23">
        <f t="shared" si="717"/>
        <v>0</v>
      </c>
      <c r="L1257" s="23">
        <f t="shared" si="717"/>
        <v>0</v>
      </c>
      <c r="M1257" s="23">
        <f t="shared" si="717"/>
        <v>0</v>
      </c>
      <c r="N1257" s="23">
        <f t="shared" si="717"/>
        <v>0</v>
      </c>
      <c r="O1257" s="23">
        <f t="shared" si="717"/>
        <v>0</v>
      </c>
      <c r="P1257" s="24">
        <f t="shared" si="717"/>
        <v>0</v>
      </c>
      <c r="Q1257" s="24">
        <f t="shared" si="717"/>
        <v>0</v>
      </c>
    </row>
    <row r="1258" spans="1:17" ht="13.6" hidden="1" x14ac:dyDescent="0.25">
      <c r="A1258" s="18" t="s">
        <v>794</v>
      </c>
      <c r="B1258" s="4">
        <v>700</v>
      </c>
      <c r="C1258" s="19" t="s">
        <v>62</v>
      </c>
      <c r="D1258" s="19" t="s">
        <v>63</v>
      </c>
      <c r="E1258" s="50" t="s">
        <v>795</v>
      </c>
      <c r="F1258" s="196"/>
      <c r="G1258" s="19" t="s">
        <v>62</v>
      </c>
      <c r="H1258" s="19" t="s">
        <v>63</v>
      </c>
      <c r="I1258" s="31">
        <f t="shared" si="717"/>
        <v>0</v>
      </c>
      <c r="J1258" s="31">
        <f t="shared" si="717"/>
        <v>0</v>
      </c>
      <c r="K1258" s="31">
        <f t="shared" si="717"/>
        <v>0</v>
      </c>
      <c r="L1258" s="31">
        <f t="shared" si="717"/>
        <v>0</v>
      </c>
      <c r="M1258" s="31">
        <f t="shared" si="717"/>
        <v>0</v>
      </c>
      <c r="N1258" s="31">
        <f t="shared" si="717"/>
        <v>0</v>
      </c>
      <c r="O1258" s="31">
        <f t="shared" si="717"/>
        <v>0</v>
      </c>
      <c r="P1258" s="29">
        <f t="shared" si="717"/>
        <v>0</v>
      </c>
      <c r="Q1258" s="29">
        <f t="shared" si="717"/>
        <v>0</v>
      </c>
    </row>
    <row r="1259" spans="1:17" ht="13.6" hidden="1" x14ac:dyDescent="0.25">
      <c r="A1259" s="36" t="s">
        <v>46</v>
      </c>
      <c r="B1259" s="26">
        <v>700</v>
      </c>
      <c r="C1259" s="27" t="s">
        <v>62</v>
      </c>
      <c r="D1259" s="27" t="s">
        <v>63</v>
      </c>
      <c r="E1259" s="53" t="s">
        <v>795</v>
      </c>
      <c r="F1259" s="187">
        <v>500</v>
      </c>
      <c r="G1259" s="27" t="s">
        <v>62</v>
      </c>
      <c r="H1259" s="27" t="s">
        <v>63</v>
      </c>
      <c r="I1259" s="31">
        <f t="shared" si="717"/>
        <v>0</v>
      </c>
      <c r="J1259" s="31">
        <f t="shared" si="717"/>
        <v>0</v>
      </c>
      <c r="K1259" s="31">
        <f t="shared" si="717"/>
        <v>0</v>
      </c>
      <c r="L1259" s="31">
        <f t="shared" si="717"/>
        <v>0</v>
      </c>
      <c r="M1259" s="31">
        <f t="shared" si="717"/>
        <v>0</v>
      </c>
      <c r="N1259" s="31">
        <f t="shared" si="717"/>
        <v>0</v>
      </c>
      <c r="O1259" s="31">
        <f t="shared" si="717"/>
        <v>0</v>
      </c>
      <c r="P1259" s="29">
        <f t="shared" si="717"/>
        <v>0</v>
      </c>
      <c r="Q1259" s="29">
        <f t="shared" si="717"/>
        <v>0</v>
      </c>
    </row>
    <row r="1260" spans="1:17" ht="13.6" hidden="1" x14ac:dyDescent="0.25">
      <c r="A1260" s="25" t="s">
        <v>48</v>
      </c>
      <c r="B1260" s="26">
        <v>700</v>
      </c>
      <c r="C1260" s="27" t="s">
        <v>62</v>
      </c>
      <c r="D1260" s="27" t="s">
        <v>63</v>
      </c>
      <c r="E1260" s="53" t="s">
        <v>795</v>
      </c>
      <c r="F1260" s="187">
        <v>520</v>
      </c>
      <c r="G1260" s="27" t="s">
        <v>62</v>
      </c>
      <c r="H1260" s="27" t="s">
        <v>63</v>
      </c>
      <c r="I1260" s="31">
        <f>+J1260+K1260</f>
        <v>0</v>
      </c>
      <c r="J1260" s="31"/>
      <c r="K1260" s="31"/>
      <c r="L1260" s="31">
        <f>+M1260+N1260</f>
        <v>0</v>
      </c>
      <c r="M1260" s="31"/>
      <c r="N1260" s="31"/>
      <c r="O1260" s="31">
        <f>+P1260+Q1260</f>
        <v>0</v>
      </c>
      <c r="P1260" s="29"/>
      <c r="Q1260" s="29"/>
    </row>
    <row r="1261" spans="1:17" ht="13.6" x14ac:dyDescent="0.25">
      <c r="A1261" s="118" t="s">
        <v>135</v>
      </c>
      <c r="B1261" s="26">
        <v>700</v>
      </c>
      <c r="C1261" s="27" t="s">
        <v>140</v>
      </c>
      <c r="D1261" s="27" t="s">
        <v>13</v>
      </c>
      <c r="E1261" s="29" t="s">
        <v>791</v>
      </c>
      <c r="F1261" s="187">
        <v>300</v>
      </c>
      <c r="G1261" s="27"/>
      <c r="H1261" s="27"/>
      <c r="I1261" s="31">
        <f t="shared" ref="I1261:Q1261" si="718">+I1262</f>
        <v>39490.800000000003</v>
      </c>
      <c r="J1261" s="31">
        <f t="shared" si="718"/>
        <v>0</v>
      </c>
      <c r="K1261" s="31">
        <f t="shared" si="718"/>
        <v>39490.800000000003</v>
      </c>
      <c r="L1261" s="31">
        <f t="shared" si="718"/>
        <v>33432.1</v>
      </c>
      <c r="M1261" s="31">
        <f t="shared" si="718"/>
        <v>0</v>
      </c>
      <c r="N1261" s="31">
        <f t="shared" si="718"/>
        <v>33432.1</v>
      </c>
      <c r="O1261" s="31">
        <f t="shared" si="718"/>
        <v>54801.5</v>
      </c>
      <c r="P1261" s="29">
        <f t="shared" si="718"/>
        <v>0</v>
      </c>
      <c r="Q1261" s="29">
        <f t="shared" si="718"/>
        <v>54801.5</v>
      </c>
    </row>
    <row r="1262" spans="1:17" ht="13.6" x14ac:dyDescent="0.25">
      <c r="A1262" s="118" t="s">
        <v>789</v>
      </c>
      <c r="B1262" s="26">
        <v>700</v>
      </c>
      <c r="C1262" s="27" t="s">
        <v>140</v>
      </c>
      <c r="D1262" s="27" t="s">
        <v>13</v>
      </c>
      <c r="E1262" s="29" t="s">
        <v>791</v>
      </c>
      <c r="F1262" s="65">
        <v>310</v>
      </c>
      <c r="G1262" s="27" t="s">
        <v>140</v>
      </c>
      <c r="H1262" s="27" t="s">
        <v>13</v>
      </c>
      <c r="I1262" s="31">
        <f>+J1262+K1262</f>
        <v>39490.800000000003</v>
      </c>
      <c r="J1262" s="31"/>
      <c r="K1262" s="31">
        <v>39490.800000000003</v>
      </c>
      <c r="L1262" s="31">
        <f>+M1262+N1262</f>
        <v>33432.1</v>
      </c>
      <c r="M1262" s="31"/>
      <c r="N1262" s="31">
        <v>33432.1</v>
      </c>
      <c r="O1262" s="31">
        <f>+P1262+Q1262</f>
        <v>54801.5</v>
      </c>
      <c r="P1262" s="29"/>
      <c r="Q1262" s="29">
        <v>54801.5</v>
      </c>
    </row>
    <row r="1263" spans="1:17" ht="25.85" x14ac:dyDescent="0.2">
      <c r="A1263" s="102" t="s">
        <v>796</v>
      </c>
      <c r="B1263" s="61">
        <v>700</v>
      </c>
      <c r="C1263" s="46" t="s">
        <v>112</v>
      </c>
      <c r="D1263" s="46" t="s">
        <v>141</v>
      </c>
      <c r="E1263" s="75" t="s">
        <v>797</v>
      </c>
      <c r="F1263" s="76"/>
      <c r="G1263" s="46"/>
      <c r="H1263" s="46"/>
      <c r="I1263" s="17">
        <f t="shared" ref="I1263:Q1264" si="719">+I1264</f>
        <v>6126.46</v>
      </c>
      <c r="J1263" s="17">
        <f t="shared" si="719"/>
        <v>0</v>
      </c>
      <c r="K1263" s="17">
        <f t="shared" si="719"/>
        <v>6126.46</v>
      </c>
      <c r="L1263" s="17">
        <f t="shared" si="719"/>
        <v>6126.46</v>
      </c>
      <c r="M1263" s="17">
        <f t="shared" si="719"/>
        <v>0</v>
      </c>
      <c r="N1263" s="17">
        <f t="shared" si="719"/>
        <v>6126.46</v>
      </c>
      <c r="O1263" s="17">
        <f t="shared" si="719"/>
        <v>6126.46</v>
      </c>
      <c r="P1263" s="77">
        <f t="shared" si="719"/>
        <v>0</v>
      </c>
      <c r="Q1263" s="77">
        <f t="shared" si="719"/>
        <v>6126.46</v>
      </c>
    </row>
    <row r="1264" spans="1:17" ht="13.6" x14ac:dyDescent="0.25">
      <c r="A1264" s="25" t="s">
        <v>25</v>
      </c>
      <c r="B1264" s="26">
        <v>700</v>
      </c>
      <c r="C1264" s="27" t="s">
        <v>112</v>
      </c>
      <c r="D1264" s="27" t="s">
        <v>141</v>
      </c>
      <c r="E1264" s="29" t="s">
        <v>797</v>
      </c>
      <c r="F1264" s="55" t="s">
        <v>26</v>
      </c>
      <c r="G1264" s="27"/>
      <c r="H1264" s="27"/>
      <c r="I1264" s="31">
        <f t="shared" si="719"/>
        <v>6126.46</v>
      </c>
      <c r="J1264" s="31">
        <f t="shared" si="719"/>
        <v>0</v>
      </c>
      <c r="K1264" s="31">
        <f t="shared" si="719"/>
        <v>6126.46</v>
      </c>
      <c r="L1264" s="31">
        <f t="shared" si="719"/>
        <v>6126.46</v>
      </c>
      <c r="M1264" s="31">
        <f t="shared" si="719"/>
        <v>0</v>
      </c>
      <c r="N1264" s="31">
        <f t="shared" si="719"/>
        <v>6126.46</v>
      </c>
      <c r="O1264" s="31">
        <f t="shared" si="719"/>
        <v>6126.46</v>
      </c>
      <c r="P1264" s="29">
        <f t="shared" si="719"/>
        <v>0</v>
      </c>
      <c r="Q1264" s="29">
        <f t="shared" si="719"/>
        <v>6126.46</v>
      </c>
    </row>
    <row r="1265" spans="1:17" ht="13.6" x14ac:dyDescent="0.25">
      <c r="A1265" s="25" t="s">
        <v>45</v>
      </c>
      <c r="B1265" s="26">
        <v>700</v>
      </c>
      <c r="C1265" s="27" t="s">
        <v>112</v>
      </c>
      <c r="D1265" s="27" t="s">
        <v>141</v>
      </c>
      <c r="E1265" s="29" t="s">
        <v>797</v>
      </c>
      <c r="F1265" s="55" t="s">
        <v>28</v>
      </c>
      <c r="G1265" s="27" t="s">
        <v>112</v>
      </c>
      <c r="H1265" s="27" t="s">
        <v>141</v>
      </c>
      <c r="I1265" s="31">
        <f>+J1265+K1265</f>
        <v>6126.46</v>
      </c>
      <c r="J1265" s="31"/>
      <c r="K1265" s="31">
        <v>6126.46</v>
      </c>
      <c r="L1265" s="31">
        <f>+M1265+N1265</f>
        <v>6126.46</v>
      </c>
      <c r="M1265" s="31"/>
      <c r="N1265" s="31">
        <v>6126.46</v>
      </c>
      <c r="O1265" s="31">
        <f>+P1265+Q1265</f>
        <v>6126.46</v>
      </c>
      <c r="P1265" s="29"/>
      <c r="Q1265" s="29">
        <v>6126.46</v>
      </c>
    </row>
    <row r="1266" spans="1:17" ht="21.75" x14ac:dyDescent="0.2">
      <c r="A1266" s="201" t="s">
        <v>798</v>
      </c>
      <c r="B1266" s="61">
        <v>700</v>
      </c>
      <c r="C1266" s="46" t="s">
        <v>140</v>
      </c>
      <c r="D1266" s="46" t="s">
        <v>13</v>
      </c>
      <c r="E1266" s="62" t="s">
        <v>799</v>
      </c>
      <c r="F1266" s="84"/>
      <c r="G1266" s="46"/>
      <c r="H1266" s="46"/>
      <c r="I1266" s="17">
        <f t="shared" ref="I1266:Q1267" si="720">+I1267</f>
        <v>3886</v>
      </c>
      <c r="J1266" s="17">
        <f t="shared" si="720"/>
        <v>0</v>
      </c>
      <c r="K1266" s="17">
        <f t="shared" si="720"/>
        <v>3886</v>
      </c>
      <c r="L1266" s="17">
        <f t="shared" si="720"/>
        <v>0</v>
      </c>
      <c r="M1266" s="17">
        <f t="shared" si="720"/>
        <v>0</v>
      </c>
      <c r="N1266" s="17">
        <f t="shared" si="720"/>
        <v>0</v>
      </c>
      <c r="O1266" s="17">
        <f t="shared" si="720"/>
        <v>0</v>
      </c>
      <c r="P1266" s="75">
        <f t="shared" si="720"/>
        <v>0</v>
      </c>
      <c r="Q1266" s="75">
        <f t="shared" si="720"/>
        <v>0</v>
      </c>
    </row>
    <row r="1267" spans="1:17" ht="13.6" x14ac:dyDescent="0.25">
      <c r="A1267" s="118" t="s">
        <v>135</v>
      </c>
      <c r="B1267" s="26">
        <v>700</v>
      </c>
      <c r="C1267" s="27" t="s">
        <v>140</v>
      </c>
      <c r="D1267" s="27" t="s">
        <v>13</v>
      </c>
      <c r="E1267" s="73" t="s">
        <v>799</v>
      </c>
      <c r="F1267" s="65">
        <v>300</v>
      </c>
      <c r="G1267" s="27"/>
      <c r="H1267" s="27"/>
      <c r="I1267" s="31">
        <f t="shared" si="720"/>
        <v>3886</v>
      </c>
      <c r="J1267" s="31">
        <f t="shared" si="720"/>
        <v>0</v>
      </c>
      <c r="K1267" s="31">
        <f t="shared" si="720"/>
        <v>3886</v>
      </c>
      <c r="L1267" s="31">
        <f t="shared" si="720"/>
        <v>0</v>
      </c>
      <c r="M1267" s="31">
        <f t="shared" si="720"/>
        <v>0</v>
      </c>
      <c r="N1267" s="31">
        <f t="shared" si="720"/>
        <v>0</v>
      </c>
      <c r="O1267" s="31">
        <f t="shared" si="720"/>
        <v>0</v>
      </c>
      <c r="P1267" s="29">
        <f t="shared" si="720"/>
        <v>0</v>
      </c>
      <c r="Q1267" s="29">
        <f t="shared" si="720"/>
        <v>0</v>
      </c>
    </row>
    <row r="1268" spans="1:17" ht="13.6" x14ac:dyDescent="0.25">
      <c r="A1268" s="166" t="s">
        <v>136</v>
      </c>
      <c r="B1268" s="26">
        <v>700</v>
      </c>
      <c r="C1268" s="27" t="s">
        <v>140</v>
      </c>
      <c r="D1268" s="27" t="s">
        <v>13</v>
      </c>
      <c r="E1268" s="73" t="s">
        <v>799</v>
      </c>
      <c r="F1268" s="65">
        <v>360</v>
      </c>
      <c r="G1268" s="27" t="s">
        <v>140</v>
      </c>
      <c r="H1268" s="27" t="s">
        <v>13</v>
      </c>
      <c r="I1268" s="31">
        <f>+J1268+K1268</f>
        <v>3886</v>
      </c>
      <c r="J1268" s="31"/>
      <c r="K1268" s="31">
        <v>3886</v>
      </c>
      <c r="L1268" s="31">
        <f>+M1268+N1268</f>
        <v>0</v>
      </c>
      <c r="M1268" s="31"/>
      <c r="N1268" s="31"/>
      <c r="O1268" s="31">
        <f>+P1268+Q1268</f>
        <v>0</v>
      </c>
      <c r="P1268" s="29"/>
      <c r="Q1268" s="29"/>
    </row>
    <row r="1269" spans="1:17" x14ac:dyDescent="0.2">
      <c r="A1269" s="44" t="s">
        <v>800</v>
      </c>
      <c r="B1269" s="61">
        <v>700</v>
      </c>
      <c r="C1269" s="202">
        <v>99</v>
      </c>
      <c r="D1269" s="202">
        <v>99</v>
      </c>
      <c r="E1269" s="203" t="s">
        <v>801</v>
      </c>
      <c r="F1269" s="204" t="s">
        <v>3</v>
      </c>
      <c r="G1269" s="202"/>
      <c r="H1269" s="202"/>
      <c r="I1269" s="17">
        <f>+I1270</f>
        <v>0</v>
      </c>
      <c r="J1269" s="17">
        <f t="shared" ref="J1269:Q1269" si="721">+J1270</f>
        <v>0</v>
      </c>
      <c r="K1269" s="17">
        <f t="shared" si="721"/>
        <v>0</v>
      </c>
      <c r="L1269" s="17">
        <f t="shared" si="721"/>
        <v>27508.300009999999</v>
      </c>
      <c r="M1269" s="17">
        <f t="shared" si="721"/>
        <v>27508.300009999999</v>
      </c>
      <c r="N1269" s="17">
        <f t="shared" si="721"/>
        <v>0</v>
      </c>
      <c r="O1269" s="17">
        <f t="shared" si="721"/>
        <v>58641.900009999998</v>
      </c>
      <c r="P1269" s="17">
        <f t="shared" si="721"/>
        <v>58641.900009999998</v>
      </c>
      <c r="Q1269" s="17">
        <f t="shared" si="721"/>
        <v>0</v>
      </c>
    </row>
    <row r="1270" spans="1:17" ht="13.6" x14ac:dyDescent="0.25">
      <c r="A1270" s="36" t="s">
        <v>800</v>
      </c>
      <c r="B1270" s="4">
        <v>700</v>
      </c>
      <c r="C1270" s="205">
        <v>99</v>
      </c>
      <c r="D1270" s="205">
        <v>99</v>
      </c>
      <c r="E1270" s="206" t="s">
        <v>801</v>
      </c>
      <c r="F1270" s="207">
        <v>900</v>
      </c>
      <c r="G1270" s="205"/>
      <c r="H1270" s="205"/>
      <c r="I1270" s="31">
        <f>+I1273</f>
        <v>0</v>
      </c>
      <c r="J1270" s="31">
        <f t="shared" ref="J1270:Q1270" si="722">+J1273</f>
        <v>0</v>
      </c>
      <c r="K1270" s="31">
        <f t="shared" si="722"/>
        <v>0</v>
      </c>
      <c r="L1270" s="31">
        <f t="shared" si="722"/>
        <v>27508.300009999999</v>
      </c>
      <c r="M1270" s="31">
        <f t="shared" si="722"/>
        <v>27508.300009999999</v>
      </c>
      <c r="N1270" s="31">
        <f t="shared" si="722"/>
        <v>0</v>
      </c>
      <c r="O1270" s="31">
        <f t="shared" si="722"/>
        <v>58641.900009999998</v>
      </c>
      <c r="P1270" s="31">
        <f t="shared" si="722"/>
        <v>58641.900009999998</v>
      </c>
      <c r="Q1270" s="31">
        <f t="shared" si="722"/>
        <v>0</v>
      </c>
    </row>
    <row r="1271" spans="1:17" ht="13.6" hidden="1" x14ac:dyDescent="0.25">
      <c r="A1271" s="25" t="s">
        <v>25</v>
      </c>
      <c r="B1271" s="53" t="s">
        <v>38</v>
      </c>
      <c r="C1271" s="27" t="s">
        <v>140</v>
      </c>
      <c r="D1271" s="27" t="s">
        <v>181</v>
      </c>
      <c r="E1271" s="26" t="s">
        <v>222</v>
      </c>
      <c r="F1271" s="65">
        <v>200</v>
      </c>
      <c r="G1271" s="27" t="s">
        <v>140</v>
      </c>
      <c r="H1271" s="27" t="s">
        <v>181</v>
      </c>
      <c r="I1271" s="31">
        <f t="shared" ref="I1271:Q1271" si="723">+I1272</f>
        <v>0</v>
      </c>
      <c r="J1271" s="31">
        <f t="shared" si="723"/>
        <v>0</v>
      </c>
      <c r="K1271" s="31">
        <f t="shared" si="723"/>
        <v>0</v>
      </c>
      <c r="L1271" s="31">
        <f t="shared" si="723"/>
        <v>0</v>
      </c>
      <c r="M1271" s="31">
        <f t="shared" si="723"/>
        <v>0</v>
      </c>
      <c r="N1271" s="31">
        <f t="shared" si="723"/>
        <v>0</v>
      </c>
      <c r="O1271" s="31">
        <f t="shared" si="723"/>
        <v>0</v>
      </c>
      <c r="P1271" s="29">
        <f t="shared" si="723"/>
        <v>0</v>
      </c>
      <c r="Q1271" s="29">
        <f t="shared" si="723"/>
        <v>0</v>
      </c>
    </row>
    <row r="1272" spans="1:17" ht="13.6" hidden="1" x14ac:dyDescent="0.25">
      <c r="A1272" s="25" t="s">
        <v>45</v>
      </c>
      <c r="B1272" s="53" t="s">
        <v>38</v>
      </c>
      <c r="C1272" s="27" t="s">
        <v>140</v>
      </c>
      <c r="D1272" s="27" t="s">
        <v>181</v>
      </c>
      <c r="E1272" s="26" t="s">
        <v>222</v>
      </c>
      <c r="F1272" s="65">
        <v>240</v>
      </c>
      <c r="G1272" s="27" t="s">
        <v>140</v>
      </c>
      <c r="H1272" s="27" t="s">
        <v>181</v>
      </c>
      <c r="I1272" s="31">
        <f t="shared" ref="I1272:I1273" si="724">+J1272+K1272</f>
        <v>0</v>
      </c>
      <c r="J1272" s="31"/>
      <c r="K1272" s="31"/>
      <c r="L1272" s="31">
        <f t="shared" ref="L1272:L1273" si="725">+M1272+N1272</f>
        <v>0</v>
      </c>
      <c r="M1272" s="31"/>
      <c r="N1272" s="31"/>
      <c r="O1272" s="31">
        <f t="shared" ref="O1272:O1273" si="726">+P1272+Q1272</f>
        <v>0</v>
      </c>
      <c r="P1272" s="29">
        <f>70-70</f>
        <v>0</v>
      </c>
      <c r="Q1272" s="29"/>
    </row>
    <row r="1273" spans="1:17" ht="13.6" x14ac:dyDescent="0.25">
      <c r="A1273" s="36" t="s">
        <v>800</v>
      </c>
      <c r="B1273" s="4">
        <v>700</v>
      </c>
      <c r="C1273" s="205">
        <v>99</v>
      </c>
      <c r="D1273" s="205">
        <v>99</v>
      </c>
      <c r="E1273" s="206" t="s">
        <v>801</v>
      </c>
      <c r="F1273" s="207">
        <v>990</v>
      </c>
      <c r="G1273" s="205">
        <v>99</v>
      </c>
      <c r="H1273" s="205">
        <v>99</v>
      </c>
      <c r="I1273" s="31">
        <f t="shared" si="724"/>
        <v>0</v>
      </c>
      <c r="J1273" s="31"/>
      <c r="K1273" s="31"/>
      <c r="L1273" s="31">
        <f t="shared" si="725"/>
        <v>27508.300009999999</v>
      </c>
      <c r="M1273" s="31">
        <v>27508.300009999999</v>
      </c>
      <c r="N1273" s="31"/>
      <c r="O1273" s="31">
        <f t="shared" si="726"/>
        <v>58641.900009999998</v>
      </c>
      <c r="P1273" s="32">
        <v>58641.900009999998</v>
      </c>
      <c r="Q1273" s="32"/>
    </row>
    <row r="1274" spans="1:17" ht="46.9" x14ac:dyDescent="0.2">
      <c r="A1274" s="145" t="s">
        <v>802</v>
      </c>
      <c r="B1274" s="61">
        <v>700</v>
      </c>
      <c r="C1274" s="46" t="s">
        <v>102</v>
      </c>
      <c r="D1274" s="46" t="s">
        <v>181</v>
      </c>
      <c r="E1274" s="45" t="s">
        <v>803</v>
      </c>
      <c r="F1274" s="84"/>
      <c r="G1274" s="46"/>
      <c r="H1274" s="46"/>
      <c r="I1274" s="17">
        <f>+I1275+I1277</f>
        <v>46132.956879999998</v>
      </c>
      <c r="J1274" s="17">
        <f t="shared" ref="J1274:Q1274" si="727">+J1275+J1277</f>
        <v>1199.45688</v>
      </c>
      <c r="K1274" s="17">
        <f t="shared" si="727"/>
        <v>44933.5</v>
      </c>
      <c r="L1274" s="17">
        <f t="shared" si="727"/>
        <v>47658.11088</v>
      </c>
      <c r="M1274" s="17">
        <f t="shared" si="727"/>
        <v>1239.11088</v>
      </c>
      <c r="N1274" s="17">
        <f t="shared" si="727"/>
        <v>46419</v>
      </c>
      <c r="O1274" s="17">
        <f t="shared" si="727"/>
        <v>49563.244350000001</v>
      </c>
      <c r="P1274" s="77">
        <f t="shared" si="727"/>
        <v>1288.64435</v>
      </c>
      <c r="Q1274" s="77">
        <f t="shared" si="727"/>
        <v>48274.600000000006</v>
      </c>
    </row>
    <row r="1275" spans="1:17" ht="13.6" x14ac:dyDescent="0.25">
      <c r="A1275" s="25" t="s">
        <v>25</v>
      </c>
      <c r="B1275" s="26">
        <v>700</v>
      </c>
      <c r="C1275" s="27" t="s">
        <v>102</v>
      </c>
      <c r="D1275" s="27" t="s">
        <v>181</v>
      </c>
      <c r="E1275" s="53" t="s">
        <v>803</v>
      </c>
      <c r="F1275" s="65">
        <v>200</v>
      </c>
      <c r="G1275" s="27"/>
      <c r="H1275" s="27"/>
      <c r="I1275" s="31">
        <f t="shared" ref="I1275:Q1275" si="728">+I1276</f>
        <v>10952.95688</v>
      </c>
      <c r="J1275" s="31">
        <f t="shared" si="728"/>
        <v>284.77688000000001</v>
      </c>
      <c r="K1275" s="31">
        <f t="shared" si="728"/>
        <v>10668.18</v>
      </c>
      <c r="L1275" s="31">
        <f t="shared" si="728"/>
        <v>11388.11088</v>
      </c>
      <c r="M1275" s="31">
        <f t="shared" si="728"/>
        <v>296.09088000000003</v>
      </c>
      <c r="N1275" s="31">
        <f t="shared" si="728"/>
        <v>11092.02</v>
      </c>
      <c r="O1275" s="31">
        <f t="shared" si="728"/>
        <v>13293.244350000001</v>
      </c>
      <c r="P1275" s="29">
        <f t="shared" si="728"/>
        <v>345.62434999999999</v>
      </c>
      <c r="Q1275" s="29">
        <f t="shared" si="728"/>
        <v>12947.62</v>
      </c>
    </row>
    <row r="1276" spans="1:17" ht="32.950000000000003" customHeight="1" x14ac:dyDescent="0.25">
      <c r="A1276" s="25" t="s">
        <v>45</v>
      </c>
      <c r="B1276" s="26">
        <v>700</v>
      </c>
      <c r="C1276" s="27" t="s">
        <v>102</v>
      </c>
      <c r="D1276" s="27" t="s">
        <v>181</v>
      </c>
      <c r="E1276" s="53" t="s">
        <v>803</v>
      </c>
      <c r="F1276" s="65">
        <v>240</v>
      </c>
      <c r="G1276" s="27" t="s">
        <v>102</v>
      </c>
      <c r="H1276" s="27" t="s">
        <v>181</v>
      </c>
      <c r="I1276" s="31">
        <f>+J1276+K1276</f>
        <v>10952.95688</v>
      </c>
      <c r="J1276" s="188">
        <v>284.77688000000001</v>
      </c>
      <c r="K1276" s="31">
        <v>10668.18</v>
      </c>
      <c r="L1276" s="31">
        <f>+M1276+N1276</f>
        <v>11388.11088</v>
      </c>
      <c r="M1276" s="188">
        <v>296.09088000000003</v>
      </c>
      <c r="N1276" s="31">
        <v>11092.02</v>
      </c>
      <c r="O1276" s="31">
        <f>+P1276+Q1276</f>
        <v>13293.244350000001</v>
      </c>
      <c r="P1276" s="189">
        <v>345.62434999999999</v>
      </c>
      <c r="Q1276" s="29">
        <v>12947.62</v>
      </c>
    </row>
    <row r="1277" spans="1:17" ht="27.2" x14ac:dyDescent="0.25">
      <c r="A1277" s="36" t="s">
        <v>81</v>
      </c>
      <c r="B1277" s="26">
        <v>700</v>
      </c>
      <c r="C1277" s="27" t="s">
        <v>102</v>
      </c>
      <c r="D1277" s="27" t="s">
        <v>181</v>
      </c>
      <c r="E1277" s="53" t="s">
        <v>803</v>
      </c>
      <c r="F1277" s="65">
        <v>600</v>
      </c>
      <c r="G1277" s="27"/>
      <c r="H1277" s="27"/>
      <c r="I1277" s="31">
        <f t="shared" ref="I1277:Q1277" si="729">+I1278</f>
        <v>35180</v>
      </c>
      <c r="J1277" s="31">
        <f t="shared" si="729"/>
        <v>914.68</v>
      </c>
      <c r="K1277" s="31">
        <f t="shared" si="729"/>
        <v>34265.32</v>
      </c>
      <c r="L1277" s="31">
        <f t="shared" si="729"/>
        <v>36270</v>
      </c>
      <c r="M1277" s="31">
        <f t="shared" si="729"/>
        <v>943.02</v>
      </c>
      <c r="N1277" s="31">
        <f t="shared" si="729"/>
        <v>35326.980000000003</v>
      </c>
      <c r="O1277" s="31">
        <f t="shared" si="729"/>
        <v>36270</v>
      </c>
      <c r="P1277" s="29">
        <f t="shared" si="729"/>
        <v>943.02</v>
      </c>
      <c r="Q1277" s="29">
        <f t="shared" si="729"/>
        <v>35326.980000000003</v>
      </c>
    </row>
    <row r="1278" spans="1:17" ht="13.6" x14ac:dyDescent="0.25">
      <c r="A1278" s="80" t="s">
        <v>82</v>
      </c>
      <c r="B1278" s="26">
        <v>700</v>
      </c>
      <c r="C1278" s="27" t="s">
        <v>102</v>
      </c>
      <c r="D1278" s="27" t="s">
        <v>181</v>
      </c>
      <c r="E1278" s="53" t="s">
        <v>803</v>
      </c>
      <c r="F1278" s="65">
        <v>610</v>
      </c>
      <c r="G1278" s="27" t="s">
        <v>102</v>
      </c>
      <c r="H1278" s="27" t="s">
        <v>181</v>
      </c>
      <c r="I1278" s="31">
        <f>+J1278+K1278</f>
        <v>35180</v>
      </c>
      <c r="J1278" s="31">
        <v>914.68</v>
      </c>
      <c r="K1278" s="31">
        <v>34265.32</v>
      </c>
      <c r="L1278" s="31">
        <f>+M1278+N1278</f>
        <v>36270</v>
      </c>
      <c r="M1278" s="31">
        <v>943.02</v>
      </c>
      <c r="N1278" s="31">
        <v>35326.980000000003</v>
      </c>
      <c r="O1278" s="31">
        <f>+P1278+Q1278</f>
        <v>36270</v>
      </c>
      <c r="P1278" s="29">
        <v>943.02</v>
      </c>
      <c r="Q1278" s="29">
        <v>35326.980000000003</v>
      </c>
    </row>
    <row r="1279" spans="1:17" ht="26.5" x14ac:dyDescent="0.25">
      <c r="A1279" s="208" t="s">
        <v>89</v>
      </c>
      <c r="B1279" s="209">
        <v>700</v>
      </c>
      <c r="C1279" s="137" t="s">
        <v>62</v>
      </c>
      <c r="D1279" s="137" t="s">
        <v>63</v>
      </c>
      <c r="E1279" s="45" t="s">
        <v>804</v>
      </c>
      <c r="F1279" s="84"/>
      <c r="G1279" s="137"/>
      <c r="H1279" s="137"/>
      <c r="I1279" s="17">
        <f t="shared" ref="I1279:Q1280" si="730">+I1280</f>
        <v>0</v>
      </c>
      <c r="J1279" s="17">
        <f t="shared" si="730"/>
        <v>0</v>
      </c>
      <c r="K1279" s="17">
        <f t="shared" si="730"/>
        <v>0</v>
      </c>
      <c r="L1279" s="17">
        <f t="shared" si="730"/>
        <v>2497.53593</v>
      </c>
      <c r="M1279" s="17">
        <f t="shared" si="730"/>
        <v>64.935929999999999</v>
      </c>
      <c r="N1279" s="17">
        <f t="shared" si="730"/>
        <v>2432.6</v>
      </c>
      <c r="O1279" s="17">
        <f t="shared" si="730"/>
        <v>2461.2936300000001</v>
      </c>
      <c r="P1279" s="77">
        <f t="shared" si="730"/>
        <v>63.993630000000003</v>
      </c>
      <c r="Q1279" s="77">
        <f t="shared" si="730"/>
        <v>2397.3000000000002</v>
      </c>
    </row>
    <row r="1280" spans="1:17" ht="13.6" x14ac:dyDescent="0.25">
      <c r="A1280" s="36" t="s">
        <v>25</v>
      </c>
      <c r="B1280" s="26">
        <v>700</v>
      </c>
      <c r="C1280" s="27" t="s">
        <v>62</v>
      </c>
      <c r="D1280" s="27" t="s">
        <v>63</v>
      </c>
      <c r="E1280" s="53" t="s">
        <v>804</v>
      </c>
      <c r="F1280" s="65">
        <v>200</v>
      </c>
      <c r="G1280" s="27"/>
      <c r="H1280" s="27"/>
      <c r="I1280" s="31">
        <f t="shared" si="730"/>
        <v>0</v>
      </c>
      <c r="J1280" s="31">
        <f t="shared" si="730"/>
        <v>0</v>
      </c>
      <c r="K1280" s="31">
        <f t="shared" si="730"/>
        <v>0</v>
      </c>
      <c r="L1280" s="31">
        <f t="shared" si="730"/>
        <v>2497.53593</v>
      </c>
      <c r="M1280" s="31">
        <f t="shared" si="730"/>
        <v>64.935929999999999</v>
      </c>
      <c r="N1280" s="31">
        <f t="shared" si="730"/>
        <v>2432.6</v>
      </c>
      <c r="O1280" s="31">
        <f t="shared" si="730"/>
        <v>2461.2936300000001</v>
      </c>
      <c r="P1280" s="32">
        <f t="shared" si="730"/>
        <v>63.993630000000003</v>
      </c>
      <c r="Q1280" s="32">
        <f t="shared" si="730"/>
        <v>2397.3000000000002</v>
      </c>
    </row>
    <row r="1281" spans="1:17" ht="13.6" x14ac:dyDescent="0.25">
      <c r="A1281" s="80" t="s">
        <v>45</v>
      </c>
      <c r="B1281" s="26">
        <v>700</v>
      </c>
      <c r="C1281" s="27" t="s">
        <v>62</v>
      </c>
      <c r="D1281" s="27" t="s">
        <v>63</v>
      </c>
      <c r="E1281" s="53" t="s">
        <v>804</v>
      </c>
      <c r="F1281" s="65">
        <v>240</v>
      </c>
      <c r="G1281" s="27" t="s">
        <v>62</v>
      </c>
      <c r="H1281" s="27" t="s">
        <v>63</v>
      </c>
      <c r="I1281" s="31">
        <f>+J1281+K1281</f>
        <v>0</v>
      </c>
      <c r="J1281" s="31"/>
      <c r="K1281" s="31"/>
      <c r="L1281" s="31">
        <f>+M1281+N1281</f>
        <v>2497.53593</v>
      </c>
      <c r="M1281" s="31">
        <v>64.935929999999999</v>
      </c>
      <c r="N1281" s="31">
        <v>2432.6</v>
      </c>
      <c r="O1281" s="31">
        <f>+P1281+Q1281</f>
        <v>2461.2936300000001</v>
      </c>
      <c r="P1281" s="29">
        <v>63.993630000000003</v>
      </c>
      <c r="Q1281" s="29">
        <v>2397.3000000000002</v>
      </c>
    </row>
    <row r="1282" spans="1:17" x14ac:dyDescent="0.2">
      <c r="A1282" s="210" t="s">
        <v>75</v>
      </c>
      <c r="B1282" s="61">
        <v>700</v>
      </c>
      <c r="C1282" s="46" t="s">
        <v>62</v>
      </c>
      <c r="D1282" s="46" t="s">
        <v>63</v>
      </c>
      <c r="E1282" s="45" t="s">
        <v>805</v>
      </c>
      <c r="F1282" s="84"/>
      <c r="G1282" s="46"/>
      <c r="H1282" s="46"/>
      <c r="I1282" s="17">
        <f t="shared" ref="I1282:Q1283" si="731">+I1283</f>
        <v>0</v>
      </c>
      <c r="J1282" s="17">
        <f t="shared" si="731"/>
        <v>0</v>
      </c>
      <c r="K1282" s="17">
        <f t="shared" si="731"/>
        <v>0</v>
      </c>
      <c r="L1282" s="17">
        <f t="shared" si="731"/>
        <v>509.95893000000001</v>
      </c>
      <c r="M1282" s="17">
        <f t="shared" si="731"/>
        <v>13.258929999999999</v>
      </c>
      <c r="N1282" s="17">
        <f t="shared" si="731"/>
        <v>496.7</v>
      </c>
      <c r="O1282" s="17">
        <f t="shared" si="731"/>
        <v>506.16016000000002</v>
      </c>
      <c r="P1282" s="77">
        <f t="shared" si="731"/>
        <v>13.160159999999999</v>
      </c>
      <c r="Q1282" s="77">
        <f t="shared" si="731"/>
        <v>493</v>
      </c>
    </row>
    <row r="1283" spans="1:17" ht="18.7" customHeight="1" x14ac:dyDescent="0.25">
      <c r="A1283" s="90" t="s">
        <v>25</v>
      </c>
      <c r="B1283" s="26">
        <v>700</v>
      </c>
      <c r="C1283" s="27" t="s">
        <v>62</v>
      </c>
      <c r="D1283" s="27" t="s">
        <v>63</v>
      </c>
      <c r="E1283" s="53" t="s">
        <v>805</v>
      </c>
      <c r="F1283" s="65">
        <v>200</v>
      </c>
      <c r="G1283" s="27"/>
      <c r="H1283" s="27"/>
      <c r="I1283" s="31">
        <f t="shared" si="731"/>
        <v>0</v>
      </c>
      <c r="J1283" s="31">
        <f t="shared" si="731"/>
        <v>0</v>
      </c>
      <c r="K1283" s="31">
        <f t="shared" si="731"/>
        <v>0</v>
      </c>
      <c r="L1283" s="31">
        <f t="shared" si="731"/>
        <v>509.95893000000001</v>
      </c>
      <c r="M1283" s="31">
        <f t="shared" si="731"/>
        <v>13.258929999999999</v>
      </c>
      <c r="N1283" s="31">
        <f t="shared" si="731"/>
        <v>496.7</v>
      </c>
      <c r="O1283" s="31">
        <f t="shared" si="731"/>
        <v>506.16016000000002</v>
      </c>
      <c r="P1283" s="32">
        <f t="shared" si="731"/>
        <v>13.160159999999999</v>
      </c>
      <c r="Q1283" s="32">
        <f t="shared" si="731"/>
        <v>493</v>
      </c>
    </row>
    <row r="1284" spans="1:17" ht="13.6" x14ac:dyDescent="0.25">
      <c r="A1284" s="36" t="s">
        <v>45</v>
      </c>
      <c r="B1284" s="26">
        <v>700</v>
      </c>
      <c r="C1284" s="27" t="s">
        <v>62</v>
      </c>
      <c r="D1284" s="27" t="s">
        <v>63</v>
      </c>
      <c r="E1284" s="53" t="s">
        <v>805</v>
      </c>
      <c r="F1284" s="65">
        <v>240</v>
      </c>
      <c r="G1284" s="27" t="s">
        <v>62</v>
      </c>
      <c r="H1284" s="27" t="s">
        <v>63</v>
      </c>
      <c r="I1284" s="31">
        <f>+J1284+K1284</f>
        <v>0</v>
      </c>
      <c r="J1284" s="1">
        <v>0</v>
      </c>
      <c r="K1284" s="31"/>
      <c r="L1284" s="31">
        <f>+M1284+N1284</f>
        <v>509.95893000000001</v>
      </c>
      <c r="M1284" s="31">
        <v>13.258929999999999</v>
      </c>
      <c r="N1284" s="31">
        <v>496.7</v>
      </c>
      <c r="O1284" s="31">
        <f>+P1284+Q1284</f>
        <v>506.16016000000002</v>
      </c>
      <c r="P1284" s="29">
        <v>13.160159999999999</v>
      </c>
      <c r="Q1284" s="29">
        <v>493</v>
      </c>
    </row>
    <row r="1285" spans="1:17" ht="38.75" x14ac:dyDescent="0.25">
      <c r="A1285" s="93" t="s">
        <v>621</v>
      </c>
      <c r="B1285" s="209">
        <v>700</v>
      </c>
      <c r="C1285" s="137" t="s">
        <v>102</v>
      </c>
      <c r="D1285" s="137" t="s">
        <v>181</v>
      </c>
      <c r="E1285" s="45" t="s">
        <v>806</v>
      </c>
      <c r="F1285" s="128"/>
      <c r="G1285" s="137"/>
      <c r="H1285" s="137"/>
      <c r="I1285" s="17">
        <f t="shared" ref="I1285:Q1286" si="732">+I1286</f>
        <v>13.347020000000001</v>
      </c>
      <c r="J1285" s="17">
        <f t="shared" si="732"/>
        <v>13.347020000000001</v>
      </c>
      <c r="K1285" s="17">
        <f t="shared" si="732"/>
        <v>0</v>
      </c>
      <c r="L1285" s="17">
        <f t="shared" si="732"/>
        <v>0</v>
      </c>
      <c r="M1285" s="17">
        <f t="shared" si="732"/>
        <v>0</v>
      </c>
      <c r="N1285" s="17">
        <f t="shared" si="732"/>
        <v>0</v>
      </c>
      <c r="O1285" s="17">
        <f t="shared" si="732"/>
        <v>0</v>
      </c>
      <c r="P1285" s="17">
        <f t="shared" si="732"/>
        <v>0</v>
      </c>
      <c r="Q1285" s="17">
        <f t="shared" si="732"/>
        <v>0</v>
      </c>
    </row>
    <row r="1286" spans="1:17" ht="13.6" x14ac:dyDescent="0.25">
      <c r="A1286" s="25" t="s">
        <v>25</v>
      </c>
      <c r="B1286" s="26">
        <v>700</v>
      </c>
      <c r="C1286" s="27" t="s">
        <v>102</v>
      </c>
      <c r="D1286" s="27" t="s">
        <v>181</v>
      </c>
      <c r="E1286" s="53" t="s">
        <v>806</v>
      </c>
      <c r="F1286" s="65">
        <v>200</v>
      </c>
      <c r="G1286" s="27"/>
      <c r="H1286" s="27"/>
      <c r="I1286" s="31">
        <f t="shared" si="732"/>
        <v>13.347020000000001</v>
      </c>
      <c r="J1286" s="31">
        <f t="shared" si="732"/>
        <v>13.347020000000001</v>
      </c>
      <c r="K1286" s="31">
        <f t="shared" si="732"/>
        <v>0</v>
      </c>
      <c r="L1286" s="31">
        <f t="shared" si="732"/>
        <v>0</v>
      </c>
      <c r="M1286" s="31">
        <f t="shared" si="732"/>
        <v>0</v>
      </c>
      <c r="N1286" s="31">
        <f t="shared" si="732"/>
        <v>0</v>
      </c>
      <c r="O1286" s="31">
        <f t="shared" si="732"/>
        <v>0</v>
      </c>
      <c r="P1286" s="32">
        <f t="shared" si="732"/>
        <v>0</v>
      </c>
      <c r="Q1286" s="32">
        <f t="shared" si="732"/>
        <v>0</v>
      </c>
    </row>
    <row r="1287" spans="1:17" ht="13.6" x14ac:dyDescent="0.25">
      <c r="A1287" s="25" t="s">
        <v>45</v>
      </c>
      <c r="B1287" s="26">
        <v>700</v>
      </c>
      <c r="C1287" s="27" t="s">
        <v>102</v>
      </c>
      <c r="D1287" s="27" t="s">
        <v>181</v>
      </c>
      <c r="E1287" s="53" t="s">
        <v>806</v>
      </c>
      <c r="F1287" s="65">
        <v>240</v>
      </c>
      <c r="G1287" s="27" t="s">
        <v>102</v>
      </c>
      <c r="H1287" s="27" t="s">
        <v>181</v>
      </c>
      <c r="I1287" s="31">
        <f>+J1287+K1287</f>
        <v>13.347020000000001</v>
      </c>
      <c r="J1287" s="31">
        <v>13.347020000000001</v>
      </c>
      <c r="K1287" s="31"/>
      <c r="L1287" s="31">
        <f>+M1287+N1287</f>
        <v>0</v>
      </c>
      <c r="M1287" s="31"/>
      <c r="N1287" s="31"/>
      <c r="O1287" s="31">
        <f>+P1287+Q1287</f>
        <v>0</v>
      </c>
      <c r="P1287" s="29"/>
      <c r="Q1287" s="29"/>
    </row>
    <row r="1288" spans="1:17" ht="39.75" customHeight="1" x14ac:dyDescent="0.2">
      <c r="A1288" s="102" t="s">
        <v>807</v>
      </c>
      <c r="B1288" s="61">
        <v>700</v>
      </c>
      <c r="C1288" s="46" t="s">
        <v>112</v>
      </c>
      <c r="D1288" s="46" t="s">
        <v>141</v>
      </c>
      <c r="E1288" s="75" t="s">
        <v>808</v>
      </c>
      <c r="F1288" s="76"/>
      <c r="G1288" s="46"/>
      <c r="H1288" s="46"/>
      <c r="I1288" s="17">
        <f t="shared" ref="I1288:Q1289" si="733">+I1289</f>
        <v>0</v>
      </c>
      <c r="J1288" s="17">
        <f t="shared" si="733"/>
        <v>0</v>
      </c>
      <c r="K1288" s="17">
        <f t="shared" si="733"/>
        <v>0</v>
      </c>
      <c r="L1288" s="17">
        <f t="shared" si="733"/>
        <v>2135.5236100000002</v>
      </c>
      <c r="M1288" s="17">
        <f t="shared" si="733"/>
        <v>2135.5236100000002</v>
      </c>
      <c r="N1288" s="17">
        <f t="shared" si="733"/>
        <v>0</v>
      </c>
      <c r="O1288" s="17">
        <f t="shared" si="733"/>
        <v>0</v>
      </c>
      <c r="P1288" s="77">
        <f t="shared" si="733"/>
        <v>0</v>
      </c>
      <c r="Q1288" s="77">
        <f t="shared" si="733"/>
        <v>0</v>
      </c>
    </row>
    <row r="1289" spans="1:17" ht="13.6" x14ac:dyDescent="0.25">
      <c r="A1289" s="106" t="s">
        <v>287</v>
      </c>
      <c r="B1289" s="26">
        <v>700</v>
      </c>
      <c r="C1289" s="27" t="s">
        <v>112</v>
      </c>
      <c r="D1289" s="27" t="s">
        <v>141</v>
      </c>
      <c r="E1289" s="29" t="s">
        <v>808</v>
      </c>
      <c r="F1289" s="55" t="s">
        <v>288</v>
      </c>
      <c r="G1289" s="27"/>
      <c r="H1289" s="27"/>
      <c r="I1289" s="31">
        <f t="shared" si="733"/>
        <v>0</v>
      </c>
      <c r="J1289" s="31">
        <f t="shared" si="733"/>
        <v>0</v>
      </c>
      <c r="K1289" s="31">
        <f t="shared" si="733"/>
        <v>0</v>
      </c>
      <c r="L1289" s="31">
        <f t="shared" si="733"/>
        <v>2135.5236100000002</v>
      </c>
      <c r="M1289" s="31">
        <f t="shared" si="733"/>
        <v>2135.5236100000002</v>
      </c>
      <c r="N1289" s="31">
        <f t="shared" si="733"/>
        <v>0</v>
      </c>
      <c r="O1289" s="31">
        <f t="shared" si="733"/>
        <v>0</v>
      </c>
      <c r="P1289" s="29">
        <f t="shared" si="733"/>
        <v>0</v>
      </c>
      <c r="Q1289" s="29">
        <f t="shared" si="733"/>
        <v>0</v>
      </c>
    </row>
    <row r="1290" spans="1:17" ht="13.6" x14ac:dyDescent="0.25">
      <c r="A1290" s="193" t="s">
        <v>289</v>
      </c>
      <c r="B1290" s="26">
        <v>700</v>
      </c>
      <c r="C1290" s="27" t="s">
        <v>112</v>
      </c>
      <c r="D1290" s="27" t="s">
        <v>141</v>
      </c>
      <c r="E1290" s="29" t="s">
        <v>808</v>
      </c>
      <c r="F1290" s="55" t="s">
        <v>290</v>
      </c>
      <c r="G1290" s="27" t="s">
        <v>112</v>
      </c>
      <c r="H1290" s="27" t="s">
        <v>141</v>
      </c>
      <c r="I1290" s="31">
        <f>+J1290+K1290</f>
        <v>0</v>
      </c>
      <c r="J1290" s="31"/>
      <c r="K1290" s="31"/>
      <c r="L1290" s="31">
        <f>+M1290+N1290</f>
        <v>2135.5236100000002</v>
      </c>
      <c r="M1290" s="31">
        <v>2135.5236100000002</v>
      </c>
      <c r="N1290" s="31"/>
      <c r="O1290" s="31">
        <f>+P1290+Q1290</f>
        <v>0</v>
      </c>
      <c r="P1290" s="29"/>
      <c r="Q1290" s="29"/>
    </row>
    <row r="1291" spans="1:17" ht="46.9" x14ac:dyDescent="0.25">
      <c r="A1291" s="145" t="s">
        <v>809</v>
      </c>
      <c r="B1291" s="61">
        <v>700</v>
      </c>
      <c r="C1291" s="46" t="s">
        <v>112</v>
      </c>
      <c r="D1291" s="46" t="s">
        <v>63</v>
      </c>
      <c r="E1291" s="47" t="s">
        <v>810</v>
      </c>
      <c r="F1291" s="211"/>
      <c r="G1291" s="46"/>
      <c r="H1291" s="46"/>
      <c r="I1291" s="17">
        <f>+I1309</f>
        <v>0</v>
      </c>
      <c r="J1291" s="17">
        <f t="shared" ref="J1291:Q1291" si="734">+J1309</f>
        <v>0</v>
      </c>
      <c r="K1291" s="17">
        <f t="shared" si="734"/>
        <v>0</v>
      </c>
      <c r="L1291" s="17">
        <f t="shared" si="734"/>
        <v>313.53224</v>
      </c>
      <c r="M1291" s="17">
        <f t="shared" si="734"/>
        <v>313.53224</v>
      </c>
      <c r="N1291" s="17">
        <f t="shared" si="734"/>
        <v>0</v>
      </c>
      <c r="O1291" s="17">
        <f t="shared" si="734"/>
        <v>0</v>
      </c>
      <c r="P1291" s="17">
        <f t="shared" si="734"/>
        <v>0</v>
      </c>
      <c r="Q1291" s="17">
        <f t="shared" si="734"/>
        <v>0</v>
      </c>
    </row>
    <row r="1292" spans="1:17" ht="44.15" hidden="1" customHeight="1" x14ac:dyDescent="0.25">
      <c r="A1292" s="38" t="s">
        <v>811</v>
      </c>
      <c r="B1292" s="4">
        <v>700</v>
      </c>
      <c r="C1292" s="27" t="s">
        <v>140</v>
      </c>
      <c r="D1292" s="27" t="s">
        <v>141</v>
      </c>
      <c r="E1292" s="21" t="s">
        <v>812</v>
      </c>
      <c r="F1292" s="65"/>
      <c r="G1292" s="27" t="s">
        <v>140</v>
      </c>
      <c r="H1292" s="27" t="s">
        <v>141</v>
      </c>
      <c r="I1292" s="23">
        <f t="shared" ref="I1292:Q1293" si="735">+I1293</f>
        <v>0</v>
      </c>
      <c r="J1292" s="23">
        <f t="shared" si="735"/>
        <v>0</v>
      </c>
      <c r="K1292" s="23">
        <f t="shared" si="735"/>
        <v>0</v>
      </c>
      <c r="L1292" s="23">
        <f t="shared" si="735"/>
        <v>0</v>
      </c>
      <c r="M1292" s="23">
        <f t="shared" si="735"/>
        <v>0</v>
      </c>
      <c r="N1292" s="23">
        <f t="shared" si="735"/>
        <v>0</v>
      </c>
      <c r="O1292" s="23">
        <f t="shared" si="735"/>
        <v>0</v>
      </c>
      <c r="P1292" s="21">
        <f t="shared" si="735"/>
        <v>0</v>
      </c>
      <c r="Q1292" s="21">
        <f t="shared" si="735"/>
        <v>0</v>
      </c>
    </row>
    <row r="1293" spans="1:17" ht="13.6" hidden="1" x14ac:dyDescent="0.25">
      <c r="A1293" s="56" t="s">
        <v>135</v>
      </c>
      <c r="B1293" s="26">
        <v>700</v>
      </c>
      <c r="C1293" s="27" t="s">
        <v>140</v>
      </c>
      <c r="D1293" s="27" t="s">
        <v>141</v>
      </c>
      <c r="E1293" s="21" t="s">
        <v>812</v>
      </c>
      <c r="F1293" s="65">
        <v>300</v>
      </c>
      <c r="G1293" s="27" t="s">
        <v>140</v>
      </c>
      <c r="H1293" s="27" t="s">
        <v>141</v>
      </c>
      <c r="I1293" s="31">
        <f t="shared" si="735"/>
        <v>0</v>
      </c>
      <c r="J1293" s="31">
        <f t="shared" si="735"/>
        <v>0</v>
      </c>
      <c r="K1293" s="31">
        <f t="shared" si="735"/>
        <v>0</v>
      </c>
      <c r="L1293" s="31">
        <f t="shared" si="735"/>
        <v>0</v>
      </c>
      <c r="M1293" s="31">
        <f t="shared" si="735"/>
        <v>0</v>
      </c>
      <c r="N1293" s="31">
        <f t="shared" si="735"/>
        <v>0</v>
      </c>
      <c r="O1293" s="31">
        <f t="shared" si="735"/>
        <v>0</v>
      </c>
      <c r="P1293" s="29">
        <f t="shared" si="735"/>
        <v>0</v>
      </c>
      <c r="Q1293" s="29">
        <f t="shared" si="735"/>
        <v>0</v>
      </c>
    </row>
    <row r="1294" spans="1:17" ht="13.6" hidden="1" x14ac:dyDescent="0.25">
      <c r="A1294" s="80" t="s">
        <v>151</v>
      </c>
      <c r="B1294" s="26">
        <v>700</v>
      </c>
      <c r="C1294" s="27" t="s">
        <v>140</v>
      </c>
      <c r="D1294" s="27" t="s">
        <v>141</v>
      </c>
      <c r="E1294" s="21" t="s">
        <v>812</v>
      </c>
      <c r="F1294" s="65">
        <v>320</v>
      </c>
      <c r="G1294" s="27" t="s">
        <v>140</v>
      </c>
      <c r="H1294" s="27" t="s">
        <v>141</v>
      </c>
      <c r="I1294" s="31">
        <f>+J1294+K1294</f>
        <v>0</v>
      </c>
      <c r="J1294" s="31"/>
      <c r="K1294" s="31"/>
      <c r="L1294" s="31">
        <f>+M1294+N1294</f>
        <v>0</v>
      </c>
      <c r="M1294" s="31"/>
      <c r="N1294" s="31"/>
      <c r="O1294" s="31">
        <f>+P1294+Q1294</f>
        <v>0</v>
      </c>
      <c r="P1294" s="29"/>
      <c r="Q1294" s="29"/>
    </row>
    <row r="1295" spans="1:17" ht="26.5" hidden="1" x14ac:dyDescent="0.25">
      <c r="A1295" s="78" t="s">
        <v>461</v>
      </c>
      <c r="B1295" s="4">
        <v>700</v>
      </c>
      <c r="C1295" s="19" t="s">
        <v>140</v>
      </c>
      <c r="D1295" s="19" t="s">
        <v>141</v>
      </c>
      <c r="E1295" s="21" t="s">
        <v>462</v>
      </c>
      <c r="F1295" s="212"/>
      <c r="G1295" s="19" t="s">
        <v>140</v>
      </c>
      <c r="H1295" s="19" t="s">
        <v>141</v>
      </c>
      <c r="I1295" s="23">
        <f t="shared" ref="I1295:Q1295" si="736">+I1299</f>
        <v>0</v>
      </c>
      <c r="J1295" s="23">
        <f t="shared" si="736"/>
        <v>0</v>
      </c>
      <c r="K1295" s="23">
        <f t="shared" si="736"/>
        <v>0</v>
      </c>
      <c r="L1295" s="23">
        <f t="shared" si="736"/>
        <v>0</v>
      </c>
      <c r="M1295" s="23">
        <f t="shared" si="736"/>
        <v>0</v>
      </c>
      <c r="N1295" s="23">
        <f t="shared" si="736"/>
        <v>0</v>
      </c>
      <c r="O1295" s="23">
        <f t="shared" si="736"/>
        <v>0</v>
      </c>
      <c r="P1295" s="24">
        <f t="shared" si="736"/>
        <v>0</v>
      </c>
      <c r="Q1295" s="24">
        <f t="shared" si="736"/>
        <v>0</v>
      </c>
    </row>
    <row r="1296" spans="1:17" ht="26.5" hidden="1" x14ac:dyDescent="0.25">
      <c r="A1296" s="197" t="s">
        <v>813</v>
      </c>
      <c r="B1296" s="4">
        <v>700</v>
      </c>
      <c r="C1296" s="19" t="s">
        <v>140</v>
      </c>
      <c r="D1296" s="19" t="s">
        <v>141</v>
      </c>
      <c r="E1296" s="21" t="s">
        <v>814</v>
      </c>
      <c r="F1296" s="212"/>
      <c r="G1296" s="19" t="s">
        <v>140</v>
      </c>
      <c r="H1296" s="19" t="s">
        <v>141</v>
      </c>
      <c r="I1296" s="23">
        <f t="shared" ref="I1296:Q1297" si="737">+I1297</f>
        <v>0</v>
      </c>
      <c r="J1296" s="23">
        <f t="shared" si="737"/>
        <v>0</v>
      </c>
      <c r="K1296" s="23">
        <f t="shared" si="737"/>
        <v>0</v>
      </c>
      <c r="L1296" s="23">
        <f t="shared" si="737"/>
        <v>0</v>
      </c>
      <c r="M1296" s="23">
        <f t="shared" si="737"/>
        <v>0</v>
      </c>
      <c r="N1296" s="23">
        <f t="shared" si="737"/>
        <v>0</v>
      </c>
      <c r="O1296" s="23">
        <f t="shared" si="737"/>
        <v>0</v>
      </c>
      <c r="P1296" s="24">
        <f t="shared" si="737"/>
        <v>0</v>
      </c>
      <c r="Q1296" s="24">
        <f t="shared" si="737"/>
        <v>0</v>
      </c>
    </row>
    <row r="1297" spans="1:17" ht="13.6" hidden="1" x14ac:dyDescent="0.25">
      <c r="A1297" s="56" t="s">
        <v>135</v>
      </c>
      <c r="B1297" s="26">
        <v>700</v>
      </c>
      <c r="C1297" s="27" t="s">
        <v>140</v>
      </c>
      <c r="D1297" s="27" t="s">
        <v>141</v>
      </c>
      <c r="E1297" s="29" t="s">
        <v>814</v>
      </c>
      <c r="F1297" s="65">
        <v>300</v>
      </c>
      <c r="G1297" s="27" t="s">
        <v>140</v>
      </c>
      <c r="H1297" s="27" t="s">
        <v>141</v>
      </c>
      <c r="I1297" s="31">
        <f t="shared" si="737"/>
        <v>0</v>
      </c>
      <c r="J1297" s="31">
        <f t="shared" si="737"/>
        <v>0</v>
      </c>
      <c r="K1297" s="31">
        <f t="shared" si="737"/>
        <v>0</v>
      </c>
      <c r="L1297" s="31">
        <f t="shared" si="737"/>
        <v>0</v>
      </c>
      <c r="M1297" s="31">
        <f t="shared" si="737"/>
        <v>0</v>
      </c>
      <c r="N1297" s="31">
        <f t="shared" si="737"/>
        <v>0</v>
      </c>
      <c r="O1297" s="31">
        <f t="shared" si="737"/>
        <v>0</v>
      </c>
      <c r="P1297" s="32">
        <f t="shared" si="737"/>
        <v>0</v>
      </c>
      <c r="Q1297" s="32">
        <f t="shared" si="737"/>
        <v>0</v>
      </c>
    </row>
    <row r="1298" spans="1:17" ht="13.6" hidden="1" x14ac:dyDescent="0.25">
      <c r="A1298" s="80" t="s">
        <v>151</v>
      </c>
      <c r="B1298" s="26">
        <v>700</v>
      </c>
      <c r="C1298" s="27" t="s">
        <v>140</v>
      </c>
      <c r="D1298" s="27" t="s">
        <v>141</v>
      </c>
      <c r="E1298" s="29" t="s">
        <v>814</v>
      </c>
      <c r="F1298" s="65">
        <v>320</v>
      </c>
      <c r="G1298" s="27" t="s">
        <v>140</v>
      </c>
      <c r="H1298" s="27" t="s">
        <v>141</v>
      </c>
      <c r="I1298" s="31">
        <f>+J1298+K1298</f>
        <v>0</v>
      </c>
      <c r="J1298" s="31"/>
      <c r="K1298" s="31"/>
      <c r="L1298" s="31">
        <f>+M1298+N1298</f>
        <v>0</v>
      </c>
      <c r="M1298" s="31"/>
      <c r="N1298" s="31"/>
      <c r="O1298" s="31">
        <f>+P1298+Q1298</f>
        <v>0</v>
      </c>
      <c r="P1298" s="32"/>
      <c r="Q1298" s="32"/>
    </row>
    <row r="1299" spans="1:17" ht="25.85" hidden="1" x14ac:dyDescent="0.2">
      <c r="A1299" s="105" t="s">
        <v>815</v>
      </c>
      <c r="B1299" s="4">
        <v>700</v>
      </c>
      <c r="C1299" s="19" t="s">
        <v>140</v>
      </c>
      <c r="D1299" s="19" t="s">
        <v>141</v>
      </c>
      <c r="E1299" s="21" t="s">
        <v>816</v>
      </c>
      <c r="F1299" s="71"/>
      <c r="G1299" s="19" t="s">
        <v>140</v>
      </c>
      <c r="H1299" s="19" t="s">
        <v>141</v>
      </c>
      <c r="I1299" s="23">
        <f t="shared" ref="I1299:Q1301" si="738">+I1300</f>
        <v>0</v>
      </c>
      <c r="J1299" s="23">
        <f t="shared" si="738"/>
        <v>0</v>
      </c>
      <c r="K1299" s="23">
        <f t="shared" si="738"/>
        <v>0</v>
      </c>
      <c r="L1299" s="23">
        <f t="shared" si="738"/>
        <v>0</v>
      </c>
      <c r="M1299" s="23">
        <f t="shared" si="738"/>
        <v>0</v>
      </c>
      <c r="N1299" s="23">
        <f t="shared" si="738"/>
        <v>0</v>
      </c>
      <c r="O1299" s="23">
        <f t="shared" si="738"/>
        <v>0</v>
      </c>
      <c r="P1299" s="24">
        <f t="shared" si="738"/>
        <v>0</v>
      </c>
      <c r="Q1299" s="24">
        <f t="shared" si="738"/>
        <v>0</v>
      </c>
    </row>
    <row r="1300" spans="1:17" ht="48.75" hidden="1" customHeight="1" x14ac:dyDescent="0.2">
      <c r="A1300" s="213" t="s">
        <v>817</v>
      </c>
      <c r="B1300" s="4">
        <v>700</v>
      </c>
      <c r="C1300" s="19" t="s">
        <v>140</v>
      </c>
      <c r="D1300" s="19" t="s">
        <v>141</v>
      </c>
      <c r="E1300" s="21" t="s">
        <v>818</v>
      </c>
      <c r="F1300" s="71"/>
      <c r="G1300" s="19" t="s">
        <v>140</v>
      </c>
      <c r="H1300" s="19" t="s">
        <v>141</v>
      </c>
      <c r="I1300" s="23">
        <f t="shared" si="738"/>
        <v>0</v>
      </c>
      <c r="J1300" s="23">
        <f t="shared" si="738"/>
        <v>0</v>
      </c>
      <c r="K1300" s="23">
        <f t="shared" si="738"/>
        <v>0</v>
      </c>
      <c r="L1300" s="23">
        <f t="shared" si="738"/>
        <v>0</v>
      </c>
      <c r="M1300" s="23">
        <f t="shared" si="738"/>
        <v>0</v>
      </c>
      <c r="N1300" s="23">
        <f t="shared" si="738"/>
        <v>0</v>
      </c>
      <c r="O1300" s="23">
        <f t="shared" si="738"/>
        <v>0</v>
      </c>
      <c r="P1300" s="21">
        <f t="shared" si="738"/>
        <v>0</v>
      </c>
      <c r="Q1300" s="21">
        <f t="shared" si="738"/>
        <v>0</v>
      </c>
    </row>
    <row r="1301" spans="1:17" ht="13.6" hidden="1" x14ac:dyDescent="0.25">
      <c r="A1301" s="56" t="s">
        <v>135</v>
      </c>
      <c r="B1301" s="26">
        <v>700</v>
      </c>
      <c r="C1301" s="27" t="s">
        <v>140</v>
      </c>
      <c r="D1301" s="27" t="s">
        <v>141</v>
      </c>
      <c r="E1301" s="21" t="s">
        <v>818</v>
      </c>
      <c r="F1301" s="65">
        <v>300</v>
      </c>
      <c r="G1301" s="27" t="s">
        <v>140</v>
      </c>
      <c r="H1301" s="27" t="s">
        <v>141</v>
      </c>
      <c r="I1301" s="31">
        <f t="shared" si="738"/>
        <v>0</v>
      </c>
      <c r="J1301" s="31">
        <f t="shared" si="738"/>
        <v>0</v>
      </c>
      <c r="K1301" s="31">
        <f t="shared" si="738"/>
        <v>0</v>
      </c>
      <c r="L1301" s="31">
        <f t="shared" si="738"/>
        <v>0</v>
      </c>
      <c r="M1301" s="31">
        <f t="shared" si="738"/>
        <v>0</v>
      </c>
      <c r="N1301" s="31">
        <f t="shared" si="738"/>
        <v>0</v>
      </c>
      <c r="O1301" s="31">
        <f t="shared" si="738"/>
        <v>0</v>
      </c>
      <c r="P1301" s="29">
        <f t="shared" si="738"/>
        <v>0</v>
      </c>
      <c r="Q1301" s="29">
        <f t="shared" si="738"/>
        <v>0</v>
      </c>
    </row>
    <row r="1302" spans="1:17" ht="13.6" hidden="1" x14ac:dyDescent="0.25">
      <c r="A1302" s="80" t="s">
        <v>151</v>
      </c>
      <c r="B1302" s="26">
        <v>700</v>
      </c>
      <c r="C1302" s="27" t="s">
        <v>140</v>
      </c>
      <c r="D1302" s="27" t="s">
        <v>141</v>
      </c>
      <c r="E1302" s="21" t="s">
        <v>818</v>
      </c>
      <c r="F1302" s="65">
        <v>320</v>
      </c>
      <c r="G1302" s="27" t="s">
        <v>140</v>
      </c>
      <c r="H1302" s="27" t="s">
        <v>141</v>
      </c>
      <c r="I1302" s="31">
        <f>+J1302+K1302</f>
        <v>0</v>
      </c>
      <c r="J1302" s="31"/>
      <c r="K1302" s="31"/>
      <c r="L1302" s="31">
        <f>+M1302+N1302</f>
        <v>0</v>
      </c>
      <c r="M1302" s="31"/>
      <c r="N1302" s="31"/>
      <c r="O1302" s="31">
        <f>+P1302+Q1302</f>
        <v>0</v>
      </c>
      <c r="P1302" s="29"/>
      <c r="Q1302" s="29"/>
    </row>
    <row r="1303" spans="1:17" ht="57.25" hidden="1" customHeight="1" x14ac:dyDescent="0.2">
      <c r="A1303" s="105" t="s">
        <v>819</v>
      </c>
      <c r="B1303" s="4">
        <v>700</v>
      </c>
      <c r="C1303" s="19" t="s">
        <v>140</v>
      </c>
      <c r="D1303" s="19" t="s">
        <v>141</v>
      </c>
      <c r="E1303" s="21" t="s">
        <v>820</v>
      </c>
      <c r="F1303" s="71"/>
      <c r="G1303" s="19" t="s">
        <v>140</v>
      </c>
      <c r="H1303" s="19" t="s">
        <v>141</v>
      </c>
      <c r="I1303" s="23">
        <f t="shared" ref="I1303:Q1304" si="739">+I1304</f>
        <v>0</v>
      </c>
      <c r="J1303" s="23">
        <f t="shared" si="739"/>
        <v>0</v>
      </c>
      <c r="K1303" s="23">
        <f t="shared" si="739"/>
        <v>0</v>
      </c>
      <c r="L1303" s="23">
        <f t="shared" si="739"/>
        <v>0</v>
      </c>
      <c r="M1303" s="23">
        <f t="shared" si="739"/>
        <v>0</v>
      </c>
      <c r="N1303" s="23">
        <f t="shared" si="739"/>
        <v>0</v>
      </c>
      <c r="O1303" s="23">
        <f t="shared" si="739"/>
        <v>0</v>
      </c>
      <c r="P1303" s="24">
        <f t="shared" si="739"/>
        <v>0</v>
      </c>
      <c r="Q1303" s="24">
        <f t="shared" si="739"/>
        <v>0</v>
      </c>
    </row>
    <row r="1304" spans="1:17" ht="13.6" hidden="1" x14ac:dyDescent="0.25">
      <c r="A1304" s="56" t="s">
        <v>135</v>
      </c>
      <c r="B1304" s="26">
        <v>700</v>
      </c>
      <c r="C1304" s="27" t="s">
        <v>140</v>
      </c>
      <c r="D1304" s="27" t="s">
        <v>141</v>
      </c>
      <c r="E1304" s="29" t="s">
        <v>820</v>
      </c>
      <c r="F1304" s="65">
        <v>300</v>
      </c>
      <c r="G1304" s="27" t="s">
        <v>140</v>
      </c>
      <c r="H1304" s="27" t="s">
        <v>141</v>
      </c>
      <c r="I1304" s="31">
        <f t="shared" si="739"/>
        <v>0</v>
      </c>
      <c r="J1304" s="31">
        <f t="shared" si="739"/>
        <v>0</v>
      </c>
      <c r="K1304" s="31">
        <f t="shared" si="739"/>
        <v>0</v>
      </c>
      <c r="L1304" s="31">
        <f t="shared" si="739"/>
        <v>0</v>
      </c>
      <c r="M1304" s="31">
        <f t="shared" si="739"/>
        <v>0</v>
      </c>
      <c r="N1304" s="31">
        <f t="shared" si="739"/>
        <v>0</v>
      </c>
      <c r="O1304" s="31">
        <f t="shared" si="739"/>
        <v>0</v>
      </c>
      <c r="P1304" s="32">
        <f t="shared" si="739"/>
        <v>0</v>
      </c>
      <c r="Q1304" s="32">
        <f t="shared" si="739"/>
        <v>0</v>
      </c>
    </row>
    <row r="1305" spans="1:17" ht="13.6" hidden="1" x14ac:dyDescent="0.25">
      <c r="A1305" s="80" t="s">
        <v>151</v>
      </c>
      <c r="B1305" s="26">
        <v>700</v>
      </c>
      <c r="C1305" s="27" t="s">
        <v>140</v>
      </c>
      <c r="D1305" s="27" t="s">
        <v>141</v>
      </c>
      <c r="E1305" s="29" t="s">
        <v>820</v>
      </c>
      <c r="F1305" s="65">
        <v>320</v>
      </c>
      <c r="G1305" s="27" t="s">
        <v>140</v>
      </c>
      <c r="H1305" s="27" t="s">
        <v>141</v>
      </c>
      <c r="I1305" s="31">
        <f>+J1305+K1305</f>
        <v>0</v>
      </c>
      <c r="J1305" s="31"/>
      <c r="K1305" s="31"/>
      <c r="L1305" s="31">
        <f>+M1305+N1305</f>
        <v>0</v>
      </c>
      <c r="M1305" s="31"/>
      <c r="N1305" s="31"/>
      <c r="O1305" s="31">
        <f>+P1305+Q1305</f>
        <v>0</v>
      </c>
      <c r="P1305" s="32"/>
      <c r="Q1305" s="32"/>
    </row>
    <row r="1306" spans="1:17" ht="51.65" hidden="1" x14ac:dyDescent="0.2">
      <c r="A1306" s="213" t="s">
        <v>821</v>
      </c>
      <c r="B1306" s="4">
        <v>700</v>
      </c>
      <c r="C1306" s="19" t="s">
        <v>140</v>
      </c>
      <c r="D1306" s="19" t="s">
        <v>141</v>
      </c>
      <c r="E1306" s="21" t="s">
        <v>822</v>
      </c>
      <c r="F1306" s="71"/>
      <c r="G1306" s="19" t="s">
        <v>140</v>
      </c>
      <c r="H1306" s="19" t="s">
        <v>141</v>
      </c>
      <c r="I1306" s="23">
        <f t="shared" ref="I1306:Q1307" si="740">+I1307</f>
        <v>0</v>
      </c>
      <c r="J1306" s="23">
        <f t="shared" si="740"/>
        <v>0</v>
      </c>
      <c r="K1306" s="23">
        <f t="shared" si="740"/>
        <v>0</v>
      </c>
      <c r="L1306" s="23">
        <f t="shared" si="740"/>
        <v>0</v>
      </c>
      <c r="M1306" s="23">
        <f t="shared" si="740"/>
        <v>0</v>
      </c>
      <c r="N1306" s="23">
        <f t="shared" si="740"/>
        <v>0</v>
      </c>
      <c r="O1306" s="23">
        <f t="shared" si="740"/>
        <v>0</v>
      </c>
      <c r="P1306" s="21">
        <f t="shared" si="740"/>
        <v>0</v>
      </c>
      <c r="Q1306" s="21">
        <f t="shared" si="740"/>
        <v>0</v>
      </c>
    </row>
    <row r="1307" spans="1:17" ht="13.6" hidden="1" x14ac:dyDescent="0.25">
      <c r="A1307" s="56" t="s">
        <v>135</v>
      </c>
      <c r="B1307" s="26">
        <v>700</v>
      </c>
      <c r="C1307" s="27" t="s">
        <v>140</v>
      </c>
      <c r="D1307" s="27" t="s">
        <v>141</v>
      </c>
      <c r="E1307" s="29" t="s">
        <v>822</v>
      </c>
      <c r="F1307" s="65">
        <v>300</v>
      </c>
      <c r="G1307" s="27" t="s">
        <v>140</v>
      </c>
      <c r="H1307" s="27" t="s">
        <v>141</v>
      </c>
      <c r="I1307" s="31">
        <f t="shared" si="740"/>
        <v>0</v>
      </c>
      <c r="J1307" s="31">
        <f t="shared" si="740"/>
        <v>0</v>
      </c>
      <c r="K1307" s="31">
        <f t="shared" si="740"/>
        <v>0</v>
      </c>
      <c r="L1307" s="31">
        <f t="shared" si="740"/>
        <v>0</v>
      </c>
      <c r="M1307" s="31">
        <f t="shared" si="740"/>
        <v>0</v>
      </c>
      <c r="N1307" s="31">
        <f t="shared" si="740"/>
        <v>0</v>
      </c>
      <c r="O1307" s="31">
        <f t="shared" si="740"/>
        <v>0</v>
      </c>
      <c r="P1307" s="29">
        <f t="shared" si="740"/>
        <v>0</v>
      </c>
      <c r="Q1307" s="29">
        <f t="shared" si="740"/>
        <v>0</v>
      </c>
    </row>
    <row r="1308" spans="1:17" ht="13.6" hidden="1" x14ac:dyDescent="0.25">
      <c r="A1308" s="80" t="s">
        <v>151</v>
      </c>
      <c r="B1308" s="26">
        <v>700</v>
      </c>
      <c r="C1308" s="27" t="s">
        <v>140</v>
      </c>
      <c r="D1308" s="27" t="s">
        <v>141</v>
      </c>
      <c r="E1308" s="29" t="s">
        <v>822</v>
      </c>
      <c r="F1308" s="65">
        <v>320</v>
      </c>
      <c r="G1308" s="27" t="s">
        <v>140</v>
      </c>
      <c r="H1308" s="27" t="s">
        <v>141</v>
      </c>
      <c r="I1308" s="31">
        <f>+J1308+K1308</f>
        <v>0</v>
      </c>
      <c r="J1308" s="31"/>
      <c r="K1308" s="31"/>
      <c r="L1308" s="31">
        <f>+M1308+N1308</f>
        <v>0</v>
      </c>
      <c r="M1308" s="31"/>
      <c r="N1308" s="31"/>
      <c r="O1308" s="31">
        <f>+P1308+Q1308</f>
        <v>0</v>
      </c>
      <c r="P1308" s="29"/>
      <c r="Q1308" s="29"/>
    </row>
    <row r="1309" spans="1:17" ht="13.6" x14ac:dyDescent="0.25">
      <c r="A1309" s="121" t="s">
        <v>287</v>
      </c>
      <c r="B1309" s="26">
        <v>700</v>
      </c>
      <c r="C1309" s="27" t="s">
        <v>112</v>
      </c>
      <c r="D1309" s="27" t="s">
        <v>63</v>
      </c>
      <c r="E1309" s="54" t="s">
        <v>810</v>
      </c>
      <c r="F1309" s="30" t="s">
        <v>288</v>
      </c>
      <c r="G1309" s="27"/>
      <c r="H1309" s="27"/>
      <c r="I1309" s="31">
        <f t="shared" ref="I1309:Q1309" si="741">+I1310</f>
        <v>0</v>
      </c>
      <c r="J1309" s="31">
        <f t="shared" si="741"/>
        <v>0</v>
      </c>
      <c r="K1309" s="31">
        <f t="shared" si="741"/>
        <v>0</v>
      </c>
      <c r="L1309" s="31">
        <f t="shared" si="741"/>
        <v>313.53224</v>
      </c>
      <c r="M1309" s="31">
        <f t="shared" si="741"/>
        <v>313.53224</v>
      </c>
      <c r="N1309" s="31">
        <f t="shared" si="741"/>
        <v>0</v>
      </c>
      <c r="O1309" s="31">
        <f t="shared" si="741"/>
        <v>0</v>
      </c>
      <c r="P1309" s="29">
        <f t="shared" si="741"/>
        <v>0</v>
      </c>
      <c r="Q1309" s="29">
        <f t="shared" si="741"/>
        <v>0</v>
      </c>
    </row>
    <row r="1310" spans="1:17" ht="13.6" x14ac:dyDescent="0.25">
      <c r="A1310" s="131" t="s">
        <v>289</v>
      </c>
      <c r="B1310" s="26">
        <v>700</v>
      </c>
      <c r="C1310" s="27" t="s">
        <v>112</v>
      </c>
      <c r="D1310" s="27" t="s">
        <v>63</v>
      </c>
      <c r="E1310" s="54" t="s">
        <v>810</v>
      </c>
      <c r="F1310" s="30" t="s">
        <v>290</v>
      </c>
      <c r="G1310" s="27" t="s">
        <v>112</v>
      </c>
      <c r="H1310" s="27" t="s">
        <v>63</v>
      </c>
      <c r="I1310" s="31">
        <f>+J1310+K1310</f>
        <v>0</v>
      </c>
      <c r="J1310" s="31"/>
      <c r="K1310" s="31"/>
      <c r="L1310" s="31">
        <f>+M1310+N1310</f>
        <v>313.53224</v>
      </c>
      <c r="M1310" s="31">
        <v>313.53224</v>
      </c>
      <c r="N1310" s="31"/>
      <c r="O1310" s="31">
        <f>+P1310+Q1310</f>
        <v>0</v>
      </c>
      <c r="P1310" s="29"/>
      <c r="Q1310" s="29"/>
    </row>
    <row r="1311" spans="1:17" ht="25.85" x14ac:dyDescent="0.2">
      <c r="A1311" s="214" t="s">
        <v>823</v>
      </c>
      <c r="B1311" s="61">
        <v>700</v>
      </c>
      <c r="C1311" s="46" t="s">
        <v>112</v>
      </c>
      <c r="D1311" s="46" t="s">
        <v>63</v>
      </c>
      <c r="E1311" s="47" t="s">
        <v>376</v>
      </c>
      <c r="F1311" s="82"/>
      <c r="G1311" s="46"/>
      <c r="H1311" s="46"/>
      <c r="I1311" s="17">
        <f t="shared" ref="I1311:Q1312" si="742">+I1312</f>
        <v>1679.3250499999999</v>
      </c>
      <c r="J1311" s="17">
        <f t="shared" si="742"/>
        <v>1679.3250499999999</v>
      </c>
      <c r="K1311" s="17">
        <f t="shared" si="742"/>
        <v>0</v>
      </c>
      <c r="L1311" s="17">
        <f t="shared" si="742"/>
        <v>0</v>
      </c>
      <c r="M1311" s="17">
        <f t="shared" si="742"/>
        <v>0</v>
      </c>
      <c r="N1311" s="17">
        <f t="shared" si="742"/>
        <v>0</v>
      </c>
      <c r="O1311" s="17">
        <f t="shared" si="742"/>
        <v>0</v>
      </c>
      <c r="P1311" s="75">
        <f t="shared" si="742"/>
        <v>0</v>
      </c>
      <c r="Q1311" s="75">
        <f t="shared" si="742"/>
        <v>0</v>
      </c>
    </row>
    <row r="1312" spans="1:17" ht="13.6" x14ac:dyDescent="0.25">
      <c r="A1312" s="215" t="s">
        <v>287</v>
      </c>
      <c r="B1312" s="26">
        <v>700</v>
      </c>
      <c r="C1312" s="27" t="s">
        <v>112</v>
      </c>
      <c r="D1312" s="27" t="s">
        <v>63</v>
      </c>
      <c r="E1312" s="54" t="s">
        <v>376</v>
      </c>
      <c r="F1312" s="30" t="s">
        <v>288</v>
      </c>
      <c r="G1312" s="27"/>
      <c r="H1312" s="27"/>
      <c r="I1312" s="31">
        <f t="shared" si="742"/>
        <v>1679.3250499999999</v>
      </c>
      <c r="J1312" s="31">
        <f t="shared" si="742"/>
        <v>1679.3250499999999</v>
      </c>
      <c r="K1312" s="31">
        <f t="shared" si="742"/>
        <v>0</v>
      </c>
      <c r="L1312" s="31">
        <f t="shared" si="742"/>
        <v>0</v>
      </c>
      <c r="M1312" s="31">
        <f t="shared" si="742"/>
        <v>0</v>
      </c>
      <c r="N1312" s="31">
        <f t="shared" si="742"/>
        <v>0</v>
      </c>
      <c r="O1312" s="31">
        <f t="shared" si="742"/>
        <v>0</v>
      </c>
      <c r="P1312" s="29">
        <f t="shared" si="742"/>
        <v>0</v>
      </c>
      <c r="Q1312" s="29">
        <f t="shared" si="742"/>
        <v>0</v>
      </c>
    </row>
    <row r="1313" spans="1:17" ht="13.6" x14ac:dyDescent="0.25">
      <c r="A1313" s="216" t="s">
        <v>289</v>
      </c>
      <c r="B1313" s="26">
        <v>700</v>
      </c>
      <c r="C1313" s="27" t="s">
        <v>112</v>
      </c>
      <c r="D1313" s="27" t="s">
        <v>63</v>
      </c>
      <c r="E1313" s="54" t="s">
        <v>376</v>
      </c>
      <c r="F1313" s="30" t="s">
        <v>290</v>
      </c>
      <c r="G1313" s="27" t="s">
        <v>112</v>
      </c>
      <c r="H1313" s="27" t="s">
        <v>63</v>
      </c>
      <c r="I1313" s="31">
        <f>+J1313+K1313</f>
        <v>1679.3250499999999</v>
      </c>
      <c r="J1313" s="31">
        <v>1679.3250499999999</v>
      </c>
      <c r="K1313" s="31"/>
      <c r="L1313" s="31">
        <f>+M1313+N1313</f>
        <v>0</v>
      </c>
      <c r="M1313" s="31"/>
      <c r="N1313" s="31"/>
      <c r="O1313" s="31">
        <f>+P1313+Q1313</f>
        <v>0</v>
      </c>
      <c r="P1313" s="29"/>
      <c r="Q1313" s="29"/>
    </row>
    <row r="1314" spans="1:17" ht="38.75" x14ac:dyDescent="0.2">
      <c r="A1314" s="210" t="s">
        <v>824</v>
      </c>
      <c r="B1314" s="61">
        <v>700</v>
      </c>
      <c r="C1314" s="46" t="s">
        <v>112</v>
      </c>
      <c r="D1314" s="46" t="s">
        <v>141</v>
      </c>
      <c r="E1314" s="75" t="s">
        <v>825</v>
      </c>
      <c r="F1314" s="76"/>
      <c r="G1314" s="46"/>
      <c r="H1314" s="46"/>
      <c r="I1314" s="17">
        <f>+I1315</f>
        <v>163.54</v>
      </c>
      <c r="J1314" s="17">
        <f t="shared" ref="J1314:Q1314" si="743">+J1315</f>
        <v>163.54</v>
      </c>
      <c r="K1314" s="17">
        <f t="shared" si="743"/>
        <v>0</v>
      </c>
      <c r="L1314" s="17">
        <f t="shared" si="743"/>
        <v>163.54</v>
      </c>
      <c r="M1314" s="17">
        <f t="shared" si="743"/>
        <v>163.54</v>
      </c>
      <c r="N1314" s="17">
        <f t="shared" si="743"/>
        <v>0</v>
      </c>
      <c r="O1314" s="17">
        <f t="shared" si="743"/>
        <v>163.54</v>
      </c>
      <c r="P1314" s="17">
        <f t="shared" si="743"/>
        <v>163.54</v>
      </c>
      <c r="Q1314" s="17">
        <f t="shared" si="743"/>
        <v>0</v>
      </c>
    </row>
    <row r="1315" spans="1:17" ht="13.6" x14ac:dyDescent="0.25">
      <c r="A1315" s="90" t="s">
        <v>25</v>
      </c>
      <c r="B1315" s="26">
        <v>700</v>
      </c>
      <c r="C1315" s="27" t="s">
        <v>112</v>
      </c>
      <c r="D1315" s="27" t="s">
        <v>141</v>
      </c>
      <c r="E1315" s="29" t="s">
        <v>825</v>
      </c>
      <c r="F1315" s="55" t="s">
        <v>26</v>
      </c>
      <c r="G1315" s="27"/>
      <c r="H1315" s="27"/>
      <c r="I1315" s="31">
        <f>+I1329</f>
        <v>163.54</v>
      </c>
      <c r="J1315" s="31">
        <f t="shared" ref="J1315:Q1315" si="744">+J1329</f>
        <v>163.54</v>
      </c>
      <c r="K1315" s="31">
        <f t="shared" si="744"/>
        <v>0</v>
      </c>
      <c r="L1315" s="31">
        <f t="shared" si="744"/>
        <v>163.54</v>
      </c>
      <c r="M1315" s="31">
        <f t="shared" si="744"/>
        <v>163.54</v>
      </c>
      <c r="N1315" s="31">
        <f t="shared" si="744"/>
        <v>0</v>
      </c>
      <c r="O1315" s="31">
        <f t="shared" si="744"/>
        <v>163.54</v>
      </c>
      <c r="P1315" s="31">
        <f t="shared" si="744"/>
        <v>163.54</v>
      </c>
      <c r="Q1315" s="31">
        <f t="shared" si="744"/>
        <v>0</v>
      </c>
    </row>
    <row r="1316" spans="1:17" ht="25.85" hidden="1" x14ac:dyDescent="0.25">
      <c r="A1316" s="213" t="s">
        <v>817</v>
      </c>
      <c r="B1316" s="4">
        <v>700</v>
      </c>
      <c r="C1316" s="19" t="s">
        <v>140</v>
      </c>
      <c r="D1316" s="19" t="s">
        <v>141</v>
      </c>
      <c r="E1316" s="21" t="s">
        <v>826</v>
      </c>
      <c r="F1316" s="65"/>
      <c r="G1316" s="19" t="s">
        <v>140</v>
      </c>
      <c r="H1316" s="19" t="s">
        <v>141</v>
      </c>
      <c r="I1316" s="23">
        <f t="shared" ref="I1316:Q1317" si="745">+I1317</f>
        <v>0</v>
      </c>
      <c r="J1316" s="23">
        <f t="shared" si="745"/>
        <v>0</v>
      </c>
      <c r="K1316" s="23">
        <f t="shared" si="745"/>
        <v>0</v>
      </c>
      <c r="L1316" s="23">
        <f t="shared" si="745"/>
        <v>0</v>
      </c>
      <c r="M1316" s="23">
        <f t="shared" si="745"/>
        <v>0</v>
      </c>
      <c r="N1316" s="23">
        <f t="shared" si="745"/>
        <v>0</v>
      </c>
      <c r="O1316" s="23">
        <f t="shared" si="745"/>
        <v>0</v>
      </c>
      <c r="P1316" s="24">
        <f t="shared" si="745"/>
        <v>0</v>
      </c>
      <c r="Q1316" s="24">
        <f t="shared" si="745"/>
        <v>0</v>
      </c>
    </row>
    <row r="1317" spans="1:17" ht="13.6" hidden="1" x14ac:dyDescent="0.25">
      <c r="A1317" s="56" t="s">
        <v>135</v>
      </c>
      <c r="B1317" s="26">
        <v>700</v>
      </c>
      <c r="C1317" s="27" t="s">
        <v>140</v>
      </c>
      <c r="D1317" s="27" t="s">
        <v>141</v>
      </c>
      <c r="E1317" s="29" t="s">
        <v>826</v>
      </c>
      <c r="F1317" s="65">
        <v>300</v>
      </c>
      <c r="G1317" s="27" t="s">
        <v>140</v>
      </c>
      <c r="H1317" s="27" t="s">
        <v>141</v>
      </c>
      <c r="I1317" s="31">
        <f t="shared" si="745"/>
        <v>0</v>
      </c>
      <c r="J1317" s="31">
        <f t="shared" si="745"/>
        <v>0</v>
      </c>
      <c r="K1317" s="31">
        <f t="shared" si="745"/>
        <v>0</v>
      </c>
      <c r="L1317" s="31">
        <f t="shared" si="745"/>
        <v>0</v>
      </c>
      <c r="M1317" s="31">
        <f t="shared" si="745"/>
        <v>0</v>
      </c>
      <c r="N1317" s="31">
        <f t="shared" si="745"/>
        <v>0</v>
      </c>
      <c r="O1317" s="31">
        <f t="shared" si="745"/>
        <v>0</v>
      </c>
      <c r="P1317" s="32">
        <f t="shared" si="745"/>
        <v>0</v>
      </c>
      <c r="Q1317" s="32">
        <f t="shared" si="745"/>
        <v>0</v>
      </c>
    </row>
    <row r="1318" spans="1:17" ht="13.6" hidden="1" x14ac:dyDescent="0.25">
      <c r="A1318" s="80" t="s">
        <v>151</v>
      </c>
      <c r="B1318" s="26">
        <v>700</v>
      </c>
      <c r="C1318" s="27" t="s">
        <v>140</v>
      </c>
      <c r="D1318" s="27" t="s">
        <v>141</v>
      </c>
      <c r="E1318" s="29" t="s">
        <v>826</v>
      </c>
      <c r="F1318" s="65">
        <v>320</v>
      </c>
      <c r="G1318" s="27" t="s">
        <v>140</v>
      </c>
      <c r="H1318" s="27" t="s">
        <v>141</v>
      </c>
      <c r="I1318" s="31">
        <f>+J1318+K1318</f>
        <v>0</v>
      </c>
      <c r="J1318" s="31"/>
      <c r="K1318" s="31"/>
      <c r="L1318" s="31">
        <f>+M1318+N1318</f>
        <v>0</v>
      </c>
      <c r="M1318" s="31"/>
      <c r="N1318" s="31"/>
      <c r="O1318" s="31">
        <f>+P1318+Q1318</f>
        <v>0</v>
      </c>
      <c r="P1318" s="32"/>
      <c r="Q1318" s="32"/>
    </row>
    <row r="1319" spans="1:17" ht="25.85" hidden="1" x14ac:dyDescent="0.25">
      <c r="A1319" s="105" t="s">
        <v>827</v>
      </c>
      <c r="B1319" s="4">
        <v>700</v>
      </c>
      <c r="C1319" s="19" t="s">
        <v>140</v>
      </c>
      <c r="D1319" s="19" t="s">
        <v>141</v>
      </c>
      <c r="E1319" s="21" t="s">
        <v>828</v>
      </c>
      <c r="F1319" s="65"/>
      <c r="G1319" s="19" t="s">
        <v>140</v>
      </c>
      <c r="H1319" s="19" t="s">
        <v>141</v>
      </c>
      <c r="I1319" s="23">
        <f t="shared" ref="I1319:Q1320" si="746">+I1320</f>
        <v>0</v>
      </c>
      <c r="J1319" s="23">
        <f t="shared" si="746"/>
        <v>0</v>
      </c>
      <c r="K1319" s="23">
        <f t="shared" si="746"/>
        <v>0</v>
      </c>
      <c r="L1319" s="23">
        <f t="shared" si="746"/>
        <v>0</v>
      </c>
      <c r="M1319" s="23">
        <f t="shared" si="746"/>
        <v>0</v>
      </c>
      <c r="N1319" s="23">
        <f t="shared" si="746"/>
        <v>0</v>
      </c>
      <c r="O1319" s="23">
        <f t="shared" si="746"/>
        <v>0</v>
      </c>
      <c r="P1319" s="24">
        <f t="shared" si="746"/>
        <v>0</v>
      </c>
      <c r="Q1319" s="24">
        <f t="shared" si="746"/>
        <v>0</v>
      </c>
    </row>
    <row r="1320" spans="1:17" ht="13.6" hidden="1" x14ac:dyDescent="0.25">
      <c r="A1320" s="56" t="s">
        <v>135</v>
      </c>
      <c r="B1320" s="26">
        <v>700</v>
      </c>
      <c r="C1320" s="27" t="s">
        <v>140</v>
      </c>
      <c r="D1320" s="27" t="s">
        <v>141</v>
      </c>
      <c r="E1320" s="29" t="s">
        <v>828</v>
      </c>
      <c r="F1320" s="65">
        <v>300</v>
      </c>
      <c r="G1320" s="27" t="s">
        <v>140</v>
      </c>
      <c r="H1320" s="27" t="s">
        <v>141</v>
      </c>
      <c r="I1320" s="31">
        <f t="shared" si="746"/>
        <v>0</v>
      </c>
      <c r="J1320" s="31">
        <f t="shared" si="746"/>
        <v>0</v>
      </c>
      <c r="K1320" s="31">
        <f t="shared" si="746"/>
        <v>0</v>
      </c>
      <c r="L1320" s="31">
        <f t="shared" si="746"/>
        <v>0</v>
      </c>
      <c r="M1320" s="31">
        <f t="shared" si="746"/>
        <v>0</v>
      </c>
      <c r="N1320" s="31">
        <f t="shared" si="746"/>
        <v>0</v>
      </c>
      <c r="O1320" s="31">
        <f t="shared" si="746"/>
        <v>0</v>
      </c>
      <c r="P1320" s="32">
        <f t="shared" si="746"/>
        <v>0</v>
      </c>
      <c r="Q1320" s="32">
        <f t="shared" si="746"/>
        <v>0</v>
      </c>
    </row>
    <row r="1321" spans="1:17" ht="13.6" hidden="1" x14ac:dyDescent="0.25">
      <c r="A1321" s="80" t="s">
        <v>151</v>
      </c>
      <c r="B1321" s="26">
        <v>700</v>
      </c>
      <c r="C1321" s="27" t="s">
        <v>140</v>
      </c>
      <c r="D1321" s="27" t="s">
        <v>141</v>
      </c>
      <c r="E1321" s="29" t="s">
        <v>828</v>
      </c>
      <c r="F1321" s="65">
        <v>320</v>
      </c>
      <c r="G1321" s="27" t="s">
        <v>140</v>
      </c>
      <c r="H1321" s="27" t="s">
        <v>141</v>
      </c>
      <c r="I1321" s="31">
        <f>+J1321+K1321</f>
        <v>0</v>
      </c>
      <c r="J1321" s="31"/>
      <c r="K1321" s="31"/>
      <c r="L1321" s="31">
        <f>+M1321+N1321</f>
        <v>0</v>
      </c>
      <c r="M1321" s="31"/>
      <c r="N1321" s="31"/>
      <c r="O1321" s="31">
        <f>+P1321+Q1321</f>
        <v>0</v>
      </c>
      <c r="P1321" s="32"/>
      <c r="Q1321" s="32"/>
    </row>
    <row r="1322" spans="1:17" ht="64.55" hidden="1" x14ac:dyDescent="0.25">
      <c r="A1322" s="105" t="s">
        <v>829</v>
      </c>
      <c r="B1322" s="4">
        <v>700</v>
      </c>
      <c r="C1322" s="19" t="s">
        <v>140</v>
      </c>
      <c r="D1322" s="19" t="s">
        <v>141</v>
      </c>
      <c r="E1322" s="21" t="s">
        <v>830</v>
      </c>
      <c r="F1322" s="55"/>
      <c r="G1322" s="19" t="s">
        <v>140</v>
      </c>
      <c r="H1322" s="19" t="s">
        <v>141</v>
      </c>
      <c r="I1322" s="23">
        <f t="shared" ref="I1322:Q1323" si="747">+I1323</f>
        <v>0</v>
      </c>
      <c r="J1322" s="23">
        <f t="shared" si="747"/>
        <v>0</v>
      </c>
      <c r="K1322" s="23">
        <f t="shared" si="747"/>
        <v>0</v>
      </c>
      <c r="L1322" s="23">
        <f t="shared" si="747"/>
        <v>0</v>
      </c>
      <c r="M1322" s="23">
        <f t="shared" si="747"/>
        <v>0</v>
      </c>
      <c r="N1322" s="23">
        <f t="shared" si="747"/>
        <v>0</v>
      </c>
      <c r="O1322" s="23">
        <f t="shared" si="747"/>
        <v>0</v>
      </c>
      <c r="P1322" s="24">
        <f t="shared" si="747"/>
        <v>0</v>
      </c>
      <c r="Q1322" s="24">
        <f t="shared" si="747"/>
        <v>0</v>
      </c>
    </row>
    <row r="1323" spans="1:17" ht="13.6" hidden="1" x14ac:dyDescent="0.25">
      <c r="A1323" s="56" t="s">
        <v>135</v>
      </c>
      <c r="B1323" s="26">
        <v>700</v>
      </c>
      <c r="C1323" s="27" t="s">
        <v>140</v>
      </c>
      <c r="D1323" s="27" t="s">
        <v>141</v>
      </c>
      <c r="E1323" s="29" t="s">
        <v>830</v>
      </c>
      <c r="F1323" s="55" t="s">
        <v>371</v>
      </c>
      <c r="G1323" s="27" t="s">
        <v>140</v>
      </c>
      <c r="H1323" s="27" t="s">
        <v>141</v>
      </c>
      <c r="I1323" s="31">
        <f t="shared" si="747"/>
        <v>0</v>
      </c>
      <c r="J1323" s="31">
        <f t="shared" si="747"/>
        <v>0</v>
      </c>
      <c r="K1323" s="31">
        <f t="shared" si="747"/>
        <v>0</v>
      </c>
      <c r="L1323" s="31">
        <f t="shared" si="747"/>
        <v>0</v>
      </c>
      <c r="M1323" s="31">
        <f t="shared" si="747"/>
        <v>0</v>
      </c>
      <c r="N1323" s="31">
        <f t="shared" si="747"/>
        <v>0</v>
      </c>
      <c r="O1323" s="31">
        <f t="shared" si="747"/>
        <v>0</v>
      </c>
      <c r="P1323" s="32">
        <f t="shared" si="747"/>
        <v>0</v>
      </c>
      <c r="Q1323" s="32">
        <f t="shared" si="747"/>
        <v>0</v>
      </c>
    </row>
    <row r="1324" spans="1:17" ht="13.6" hidden="1" x14ac:dyDescent="0.25">
      <c r="A1324" s="80" t="s">
        <v>151</v>
      </c>
      <c r="B1324" s="26">
        <v>700</v>
      </c>
      <c r="C1324" s="27" t="s">
        <v>140</v>
      </c>
      <c r="D1324" s="27" t="s">
        <v>141</v>
      </c>
      <c r="E1324" s="29" t="s">
        <v>830</v>
      </c>
      <c r="F1324" s="55" t="s">
        <v>372</v>
      </c>
      <c r="G1324" s="27" t="s">
        <v>140</v>
      </c>
      <c r="H1324" s="27" t="s">
        <v>141</v>
      </c>
      <c r="I1324" s="31">
        <f>+J1324+K1324</f>
        <v>0</v>
      </c>
      <c r="J1324" s="31"/>
      <c r="K1324" s="31"/>
      <c r="L1324" s="31">
        <f>+M1324+N1324</f>
        <v>0</v>
      </c>
      <c r="M1324" s="31"/>
      <c r="N1324" s="31"/>
      <c r="O1324" s="31">
        <f>+P1324+Q1324</f>
        <v>0</v>
      </c>
      <c r="P1324" s="32"/>
      <c r="Q1324" s="32"/>
    </row>
    <row r="1325" spans="1:17" ht="13.6" hidden="1" x14ac:dyDescent="0.25">
      <c r="A1325" s="18" t="s">
        <v>103</v>
      </c>
      <c r="B1325" s="4">
        <v>700</v>
      </c>
      <c r="C1325" s="19" t="s">
        <v>140</v>
      </c>
      <c r="D1325" s="19" t="s">
        <v>141</v>
      </c>
      <c r="E1325" s="21" t="s">
        <v>104</v>
      </c>
      <c r="F1325" s="65"/>
      <c r="G1325" s="19" t="s">
        <v>140</v>
      </c>
      <c r="H1325" s="19" t="s">
        <v>141</v>
      </c>
      <c r="I1325" s="23">
        <f t="shared" ref="I1325:Q1327" si="748">+I1326</f>
        <v>0</v>
      </c>
      <c r="J1325" s="23">
        <f t="shared" si="748"/>
        <v>0</v>
      </c>
      <c r="K1325" s="23">
        <f t="shared" si="748"/>
        <v>0</v>
      </c>
      <c r="L1325" s="23">
        <f t="shared" si="748"/>
        <v>0</v>
      </c>
      <c r="M1325" s="23">
        <f t="shared" si="748"/>
        <v>0</v>
      </c>
      <c r="N1325" s="23">
        <f t="shared" si="748"/>
        <v>0</v>
      </c>
      <c r="O1325" s="23">
        <f t="shared" si="748"/>
        <v>0</v>
      </c>
      <c r="P1325" s="24">
        <f t="shared" si="748"/>
        <v>0</v>
      </c>
      <c r="Q1325" s="24">
        <f t="shared" si="748"/>
        <v>0</v>
      </c>
    </row>
    <row r="1326" spans="1:17" ht="13.6" hidden="1" x14ac:dyDescent="0.25">
      <c r="A1326" s="78" t="s">
        <v>831</v>
      </c>
      <c r="B1326" s="4">
        <v>700</v>
      </c>
      <c r="C1326" s="19" t="s">
        <v>140</v>
      </c>
      <c r="D1326" s="19" t="s">
        <v>141</v>
      </c>
      <c r="E1326" s="21" t="s">
        <v>832</v>
      </c>
      <c r="F1326" s="65"/>
      <c r="G1326" s="19" t="s">
        <v>140</v>
      </c>
      <c r="H1326" s="19" t="s">
        <v>141</v>
      </c>
      <c r="I1326" s="23">
        <f t="shared" si="748"/>
        <v>0</v>
      </c>
      <c r="J1326" s="23">
        <f t="shared" si="748"/>
        <v>0</v>
      </c>
      <c r="K1326" s="23">
        <f t="shared" si="748"/>
        <v>0</v>
      </c>
      <c r="L1326" s="23">
        <f t="shared" si="748"/>
        <v>0</v>
      </c>
      <c r="M1326" s="23">
        <f t="shared" si="748"/>
        <v>0</v>
      </c>
      <c r="N1326" s="23">
        <f t="shared" si="748"/>
        <v>0</v>
      </c>
      <c r="O1326" s="23">
        <f t="shared" si="748"/>
        <v>0</v>
      </c>
      <c r="P1326" s="21">
        <f t="shared" si="748"/>
        <v>0</v>
      </c>
      <c r="Q1326" s="21">
        <f t="shared" si="748"/>
        <v>0</v>
      </c>
    </row>
    <row r="1327" spans="1:17" ht="13.6" hidden="1" x14ac:dyDescent="0.25">
      <c r="A1327" s="56" t="s">
        <v>135</v>
      </c>
      <c r="B1327" s="4">
        <v>700</v>
      </c>
      <c r="C1327" s="27" t="s">
        <v>140</v>
      </c>
      <c r="D1327" s="27" t="s">
        <v>141</v>
      </c>
      <c r="E1327" s="29" t="s">
        <v>832</v>
      </c>
      <c r="F1327" s="55" t="s">
        <v>371</v>
      </c>
      <c r="G1327" s="27" t="s">
        <v>140</v>
      </c>
      <c r="H1327" s="27" t="s">
        <v>141</v>
      </c>
      <c r="I1327" s="31">
        <f t="shared" si="748"/>
        <v>0</v>
      </c>
      <c r="J1327" s="31">
        <f t="shared" si="748"/>
        <v>0</v>
      </c>
      <c r="K1327" s="31">
        <f t="shared" si="748"/>
        <v>0</v>
      </c>
      <c r="L1327" s="31">
        <f t="shared" si="748"/>
        <v>0</v>
      </c>
      <c r="M1327" s="31">
        <f t="shared" si="748"/>
        <v>0</v>
      </c>
      <c r="N1327" s="31">
        <f t="shared" si="748"/>
        <v>0</v>
      </c>
      <c r="O1327" s="31">
        <f t="shared" si="748"/>
        <v>0</v>
      </c>
      <c r="P1327" s="29">
        <f t="shared" si="748"/>
        <v>0</v>
      </c>
      <c r="Q1327" s="29">
        <f t="shared" si="748"/>
        <v>0</v>
      </c>
    </row>
    <row r="1328" spans="1:17" ht="13.6" hidden="1" x14ac:dyDescent="0.25">
      <c r="A1328" s="80" t="s">
        <v>136</v>
      </c>
      <c r="B1328" s="4">
        <v>700</v>
      </c>
      <c r="C1328" s="27" t="s">
        <v>140</v>
      </c>
      <c r="D1328" s="27" t="s">
        <v>141</v>
      </c>
      <c r="E1328" s="29" t="s">
        <v>832</v>
      </c>
      <c r="F1328" s="55" t="s">
        <v>255</v>
      </c>
      <c r="G1328" s="27" t="s">
        <v>140</v>
      </c>
      <c r="H1328" s="27" t="s">
        <v>141</v>
      </c>
      <c r="I1328" s="31">
        <f t="shared" ref="I1328:I1329" si="749">+J1328+K1328</f>
        <v>0</v>
      </c>
      <c r="J1328" s="31"/>
      <c r="K1328" s="31"/>
      <c r="L1328" s="31">
        <f t="shared" ref="L1328:L1329" si="750">+M1328+N1328</f>
        <v>0</v>
      </c>
      <c r="M1328" s="31"/>
      <c r="N1328" s="31"/>
      <c r="O1328" s="31">
        <f t="shared" ref="O1328:O1329" si="751">+P1328+Q1328</f>
        <v>0</v>
      </c>
      <c r="P1328" s="29"/>
      <c r="Q1328" s="29"/>
    </row>
    <row r="1329" spans="1:17" ht="13.6" x14ac:dyDescent="0.25">
      <c r="A1329" s="25" t="s">
        <v>45</v>
      </c>
      <c r="B1329" s="26">
        <v>700</v>
      </c>
      <c r="C1329" s="27" t="s">
        <v>112</v>
      </c>
      <c r="D1329" s="27" t="s">
        <v>141</v>
      </c>
      <c r="E1329" s="29" t="s">
        <v>825</v>
      </c>
      <c r="F1329" s="55" t="s">
        <v>28</v>
      </c>
      <c r="G1329" s="27" t="s">
        <v>112</v>
      </c>
      <c r="H1329" s="27" t="s">
        <v>141</v>
      </c>
      <c r="I1329" s="31">
        <f t="shared" si="749"/>
        <v>163.54</v>
      </c>
      <c r="J1329" s="31">
        <v>163.54</v>
      </c>
      <c r="K1329" s="31"/>
      <c r="L1329" s="31">
        <f t="shared" si="750"/>
        <v>163.54</v>
      </c>
      <c r="M1329" s="31">
        <v>163.54</v>
      </c>
      <c r="N1329" s="31"/>
      <c r="O1329" s="31">
        <f t="shared" si="751"/>
        <v>163.54</v>
      </c>
      <c r="P1329" s="29">
        <v>163.54</v>
      </c>
      <c r="Q1329" s="29"/>
    </row>
    <row r="1330" spans="1:17" ht="21.25" customHeight="1" x14ac:dyDescent="0.2">
      <c r="A1330" s="102" t="s">
        <v>833</v>
      </c>
      <c r="B1330" s="61">
        <v>700</v>
      </c>
      <c r="C1330" s="46" t="s">
        <v>102</v>
      </c>
      <c r="D1330" s="46" t="s">
        <v>181</v>
      </c>
      <c r="E1330" s="151" t="s">
        <v>834</v>
      </c>
      <c r="F1330" s="84"/>
      <c r="G1330" s="46"/>
      <c r="H1330" s="46"/>
      <c r="I1330" s="17">
        <f>+I1331+I1336+I1395+I1400+I1419</f>
        <v>112386.9</v>
      </c>
      <c r="J1330" s="17">
        <f t="shared" ref="J1330:Q1330" si="752">+J1331+J1336+J1395+J1400+J1419</f>
        <v>0</v>
      </c>
      <c r="K1330" s="17">
        <f t="shared" si="752"/>
        <v>112386.9</v>
      </c>
      <c r="L1330" s="17">
        <f t="shared" si="752"/>
        <v>112386.9</v>
      </c>
      <c r="M1330" s="17">
        <f t="shared" si="752"/>
        <v>0</v>
      </c>
      <c r="N1330" s="17">
        <f t="shared" si="752"/>
        <v>112386.9</v>
      </c>
      <c r="O1330" s="17">
        <f t="shared" si="752"/>
        <v>112386.9</v>
      </c>
      <c r="P1330" s="17">
        <f t="shared" si="752"/>
        <v>0</v>
      </c>
      <c r="Q1330" s="17">
        <f t="shared" si="752"/>
        <v>112386.9</v>
      </c>
    </row>
    <row r="1331" spans="1:17" ht="32.6" x14ac:dyDescent="0.2">
      <c r="A1331" s="217" t="s">
        <v>835</v>
      </c>
      <c r="B1331" s="218">
        <v>700</v>
      </c>
      <c r="C1331" s="219" t="s">
        <v>102</v>
      </c>
      <c r="D1331" s="219" t="s">
        <v>181</v>
      </c>
      <c r="E1331" s="220" t="s">
        <v>836</v>
      </c>
      <c r="F1331" s="221"/>
      <c r="G1331" s="219"/>
      <c r="H1331" s="219"/>
      <c r="I1331" s="222">
        <f>+I1332+I1334</f>
        <v>3937.2000000000003</v>
      </c>
      <c r="J1331" s="222">
        <f t="shared" ref="J1331:Q1331" si="753">+J1332+J1334</f>
        <v>0</v>
      </c>
      <c r="K1331" s="222">
        <f t="shared" si="753"/>
        <v>3937.2000000000003</v>
      </c>
      <c r="L1331" s="222">
        <f t="shared" si="753"/>
        <v>3937.2000000000003</v>
      </c>
      <c r="M1331" s="222">
        <f t="shared" si="753"/>
        <v>0</v>
      </c>
      <c r="N1331" s="222">
        <f t="shared" si="753"/>
        <v>3937.2000000000003</v>
      </c>
      <c r="O1331" s="222">
        <f t="shared" si="753"/>
        <v>3937.2000000000003</v>
      </c>
      <c r="P1331" s="223">
        <f t="shared" si="753"/>
        <v>0</v>
      </c>
      <c r="Q1331" s="223">
        <f t="shared" si="753"/>
        <v>3937.2000000000003</v>
      </c>
    </row>
    <row r="1332" spans="1:17" ht="40.75" x14ac:dyDescent="0.25">
      <c r="A1332" s="80" t="s">
        <v>33</v>
      </c>
      <c r="B1332" s="4">
        <v>700</v>
      </c>
      <c r="C1332" s="19" t="s">
        <v>102</v>
      </c>
      <c r="D1332" s="19" t="s">
        <v>181</v>
      </c>
      <c r="E1332" s="129" t="s">
        <v>836</v>
      </c>
      <c r="F1332" s="65">
        <v>100</v>
      </c>
      <c r="G1332" s="19"/>
      <c r="H1332" s="19"/>
      <c r="I1332" s="31">
        <f t="shared" ref="I1332:Q1332" si="754">+I1333</f>
        <v>1687.3440000000001</v>
      </c>
      <c r="J1332" s="31">
        <f t="shared" si="754"/>
        <v>0</v>
      </c>
      <c r="K1332" s="31">
        <f t="shared" si="754"/>
        <v>1687.3440000000001</v>
      </c>
      <c r="L1332" s="31">
        <f t="shared" si="754"/>
        <v>1687.3440000000001</v>
      </c>
      <c r="M1332" s="31">
        <f t="shared" si="754"/>
        <v>0</v>
      </c>
      <c r="N1332" s="31">
        <f t="shared" si="754"/>
        <v>1687.3440000000001</v>
      </c>
      <c r="O1332" s="31">
        <f t="shared" si="754"/>
        <v>1687.3440000000001</v>
      </c>
      <c r="P1332" s="29">
        <f t="shared" si="754"/>
        <v>0</v>
      </c>
      <c r="Q1332" s="31">
        <f t="shared" si="754"/>
        <v>1687.3440000000001</v>
      </c>
    </row>
    <row r="1333" spans="1:17" ht="13.6" x14ac:dyDescent="0.25">
      <c r="A1333" s="25" t="s">
        <v>70</v>
      </c>
      <c r="B1333" s="4">
        <v>700</v>
      </c>
      <c r="C1333" s="19" t="s">
        <v>102</v>
      </c>
      <c r="D1333" s="19" t="s">
        <v>181</v>
      </c>
      <c r="E1333" s="129" t="s">
        <v>836</v>
      </c>
      <c r="F1333" s="65">
        <v>110</v>
      </c>
      <c r="G1333" s="19" t="s">
        <v>102</v>
      </c>
      <c r="H1333" s="19" t="s">
        <v>181</v>
      </c>
      <c r="I1333" s="31">
        <f>+J1333+K1333</f>
        <v>1687.3440000000001</v>
      </c>
      <c r="J1333" s="31"/>
      <c r="K1333" s="31">
        <v>1687.3440000000001</v>
      </c>
      <c r="L1333" s="31">
        <f>+M1333+N1333</f>
        <v>1687.3440000000001</v>
      </c>
      <c r="M1333" s="31"/>
      <c r="N1333" s="31">
        <v>1687.3440000000001</v>
      </c>
      <c r="O1333" s="31">
        <f>+P1333+Q1333</f>
        <v>1687.3440000000001</v>
      </c>
      <c r="P1333" s="29"/>
      <c r="Q1333" s="31">
        <v>1687.3440000000001</v>
      </c>
    </row>
    <row r="1334" spans="1:17" ht="27.2" x14ac:dyDescent="0.25">
      <c r="A1334" s="90" t="s">
        <v>81</v>
      </c>
      <c r="B1334" s="26">
        <v>700</v>
      </c>
      <c r="C1334" s="27" t="s">
        <v>102</v>
      </c>
      <c r="D1334" s="27" t="s">
        <v>181</v>
      </c>
      <c r="E1334" s="129" t="s">
        <v>836</v>
      </c>
      <c r="F1334" s="65">
        <v>600</v>
      </c>
      <c r="G1334" s="27"/>
      <c r="H1334" s="27"/>
      <c r="I1334" s="31">
        <f t="shared" ref="I1334:Q1334" si="755">+I1335</f>
        <v>2249.8560000000002</v>
      </c>
      <c r="J1334" s="31">
        <f t="shared" si="755"/>
        <v>0</v>
      </c>
      <c r="K1334" s="31">
        <f t="shared" si="755"/>
        <v>2249.8560000000002</v>
      </c>
      <c r="L1334" s="31">
        <f t="shared" si="755"/>
        <v>2249.8560000000002</v>
      </c>
      <c r="M1334" s="31">
        <f t="shared" si="755"/>
        <v>0</v>
      </c>
      <c r="N1334" s="31">
        <f t="shared" si="755"/>
        <v>2249.8560000000002</v>
      </c>
      <c r="O1334" s="31">
        <f t="shared" si="755"/>
        <v>2249.8560000000002</v>
      </c>
      <c r="P1334" s="32">
        <f t="shared" si="755"/>
        <v>0</v>
      </c>
      <c r="Q1334" s="31">
        <f t="shared" si="755"/>
        <v>2249.8560000000002</v>
      </c>
    </row>
    <row r="1335" spans="1:17" ht="13.6" x14ac:dyDescent="0.25">
      <c r="A1335" s="90" t="s">
        <v>82</v>
      </c>
      <c r="B1335" s="26">
        <v>700</v>
      </c>
      <c r="C1335" s="27" t="s">
        <v>102</v>
      </c>
      <c r="D1335" s="27" t="s">
        <v>181</v>
      </c>
      <c r="E1335" s="129" t="s">
        <v>836</v>
      </c>
      <c r="F1335" s="65">
        <v>610</v>
      </c>
      <c r="G1335" s="27" t="s">
        <v>102</v>
      </c>
      <c r="H1335" s="27" t="s">
        <v>181</v>
      </c>
      <c r="I1335" s="31">
        <f>+J1335+K1335</f>
        <v>2249.8560000000002</v>
      </c>
      <c r="J1335" s="31"/>
      <c r="K1335" s="31">
        <v>2249.8560000000002</v>
      </c>
      <c r="L1335" s="31">
        <f>+M1335+N1335</f>
        <v>2249.8560000000002</v>
      </c>
      <c r="M1335" s="31"/>
      <c r="N1335" s="31">
        <v>2249.8560000000002</v>
      </c>
      <c r="O1335" s="31">
        <f>+P1335+Q1335</f>
        <v>2249.8560000000002</v>
      </c>
      <c r="P1335" s="29"/>
      <c r="Q1335" s="31">
        <v>2249.8560000000002</v>
      </c>
    </row>
    <row r="1336" spans="1:17" ht="25.85" x14ac:dyDescent="0.2">
      <c r="A1336" s="224" t="s">
        <v>645</v>
      </c>
      <c r="B1336" s="218">
        <v>700</v>
      </c>
      <c r="C1336" s="219" t="s">
        <v>102</v>
      </c>
      <c r="D1336" s="219" t="s">
        <v>181</v>
      </c>
      <c r="E1336" s="220" t="s">
        <v>837</v>
      </c>
      <c r="F1336" s="221"/>
      <c r="G1336" s="219"/>
      <c r="H1336" s="219"/>
      <c r="I1336" s="222">
        <f>+I1349+I1364</f>
        <v>9073.2000000000007</v>
      </c>
      <c r="J1336" s="222">
        <f t="shared" ref="J1336:Q1336" si="756">+J1349+J1364</f>
        <v>0</v>
      </c>
      <c r="K1336" s="222">
        <f t="shared" si="756"/>
        <v>9073.2000000000007</v>
      </c>
      <c r="L1336" s="222">
        <f t="shared" si="756"/>
        <v>9073.2000000000007</v>
      </c>
      <c r="M1336" s="222">
        <f t="shared" si="756"/>
        <v>0</v>
      </c>
      <c r="N1336" s="222">
        <f t="shared" si="756"/>
        <v>9073.2000000000007</v>
      </c>
      <c r="O1336" s="222">
        <f t="shared" si="756"/>
        <v>9073.2000000000007</v>
      </c>
      <c r="P1336" s="222">
        <f t="shared" si="756"/>
        <v>0</v>
      </c>
      <c r="Q1336" s="222">
        <f t="shared" si="756"/>
        <v>9073.2000000000007</v>
      </c>
    </row>
    <row r="1337" spans="1:17" ht="38.75" hidden="1" x14ac:dyDescent="0.2">
      <c r="A1337" s="38" t="s">
        <v>838</v>
      </c>
      <c r="B1337" s="4">
        <v>700</v>
      </c>
      <c r="C1337" s="19" t="s">
        <v>140</v>
      </c>
      <c r="D1337" s="19" t="s">
        <v>100</v>
      </c>
      <c r="E1337" s="64" t="s">
        <v>839</v>
      </c>
      <c r="F1337" s="71"/>
      <c r="G1337" s="19" t="s">
        <v>140</v>
      </c>
      <c r="H1337" s="19" t="s">
        <v>100</v>
      </c>
      <c r="I1337" s="23" t="e">
        <f t="shared" ref="I1337:Q1337" si="757">+I1338</f>
        <v>#REF!</v>
      </c>
      <c r="J1337" s="23" t="e">
        <f t="shared" si="757"/>
        <v>#REF!</v>
      </c>
      <c r="K1337" s="23" t="e">
        <f t="shared" si="757"/>
        <v>#REF!</v>
      </c>
      <c r="L1337" s="23" t="e">
        <f t="shared" si="757"/>
        <v>#REF!</v>
      </c>
      <c r="M1337" s="23" t="e">
        <f t="shared" si="757"/>
        <v>#REF!</v>
      </c>
      <c r="N1337" s="23" t="e">
        <f t="shared" si="757"/>
        <v>#REF!</v>
      </c>
      <c r="O1337" s="23" t="e">
        <f t="shared" si="757"/>
        <v>#REF!</v>
      </c>
      <c r="P1337" s="23" t="e">
        <f t="shared" si="757"/>
        <v>#REF!</v>
      </c>
      <c r="Q1337" s="23" t="e">
        <f t="shared" si="757"/>
        <v>#REF!</v>
      </c>
    </row>
    <row r="1338" spans="1:17" ht="55.55" hidden="1" customHeight="1" x14ac:dyDescent="0.25">
      <c r="A1338" s="38" t="s">
        <v>840</v>
      </c>
      <c r="B1338" s="4">
        <v>700</v>
      </c>
      <c r="C1338" s="19" t="s">
        <v>140</v>
      </c>
      <c r="D1338" s="19" t="s">
        <v>100</v>
      </c>
      <c r="E1338" s="64" t="s">
        <v>841</v>
      </c>
      <c r="F1338" s="65"/>
      <c r="G1338" s="19" t="s">
        <v>140</v>
      </c>
      <c r="H1338" s="19" t="s">
        <v>100</v>
      </c>
      <c r="I1338" s="23" t="e">
        <f t="shared" ref="I1338:Q1338" si="758">+I1339+I1341</f>
        <v>#REF!</v>
      </c>
      <c r="J1338" s="23" t="e">
        <f t="shared" si="758"/>
        <v>#REF!</v>
      </c>
      <c r="K1338" s="23" t="e">
        <f t="shared" si="758"/>
        <v>#REF!</v>
      </c>
      <c r="L1338" s="23" t="e">
        <f t="shared" si="758"/>
        <v>#REF!</v>
      </c>
      <c r="M1338" s="23" t="e">
        <f t="shared" si="758"/>
        <v>#REF!</v>
      </c>
      <c r="N1338" s="23" t="e">
        <f t="shared" si="758"/>
        <v>#REF!</v>
      </c>
      <c r="O1338" s="23" t="e">
        <f t="shared" si="758"/>
        <v>#REF!</v>
      </c>
      <c r="P1338" s="23" t="e">
        <f t="shared" si="758"/>
        <v>#REF!</v>
      </c>
      <c r="Q1338" s="23" t="e">
        <f t="shared" si="758"/>
        <v>#REF!</v>
      </c>
    </row>
    <row r="1339" spans="1:17" ht="13.6" hidden="1" x14ac:dyDescent="0.25">
      <c r="A1339" s="25" t="s">
        <v>25</v>
      </c>
      <c r="B1339" s="4">
        <v>700</v>
      </c>
      <c r="C1339" s="27" t="s">
        <v>140</v>
      </c>
      <c r="D1339" s="27" t="s">
        <v>100</v>
      </c>
      <c r="E1339" s="73" t="s">
        <v>841</v>
      </c>
      <c r="F1339" s="65">
        <v>200</v>
      </c>
      <c r="G1339" s="27" t="s">
        <v>140</v>
      </c>
      <c r="H1339" s="27" t="s">
        <v>100</v>
      </c>
      <c r="I1339" s="31" t="e">
        <f t="shared" ref="I1339:Q1339" si="759">+I1340</f>
        <v>#REF!</v>
      </c>
      <c r="J1339" s="31" t="e">
        <f t="shared" si="759"/>
        <v>#REF!</v>
      </c>
      <c r="K1339" s="31" t="e">
        <f t="shared" si="759"/>
        <v>#REF!</v>
      </c>
      <c r="L1339" s="31" t="e">
        <f t="shared" si="759"/>
        <v>#REF!</v>
      </c>
      <c r="M1339" s="31" t="e">
        <f t="shared" si="759"/>
        <v>#REF!</v>
      </c>
      <c r="N1339" s="31" t="e">
        <f t="shared" si="759"/>
        <v>#REF!</v>
      </c>
      <c r="O1339" s="31" t="e">
        <f t="shared" si="759"/>
        <v>#REF!</v>
      </c>
      <c r="P1339" s="31" t="e">
        <f t="shared" si="759"/>
        <v>#REF!</v>
      </c>
      <c r="Q1339" s="31" t="e">
        <f t="shared" si="759"/>
        <v>#REF!</v>
      </c>
    </row>
    <row r="1340" spans="1:17" ht="13.6" hidden="1" x14ac:dyDescent="0.25">
      <c r="A1340" s="25" t="s">
        <v>27</v>
      </c>
      <c r="B1340" s="4">
        <v>700</v>
      </c>
      <c r="C1340" s="27" t="s">
        <v>140</v>
      </c>
      <c r="D1340" s="27" t="s">
        <v>100</v>
      </c>
      <c r="E1340" s="73" t="s">
        <v>841</v>
      </c>
      <c r="F1340" s="65">
        <v>240</v>
      </c>
      <c r="G1340" s="27" t="s">
        <v>140</v>
      </c>
      <c r="H1340" s="27" t="s">
        <v>100</v>
      </c>
      <c r="I1340" s="31" t="e">
        <f>+J1340+K1340</f>
        <v>#REF!</v>
      </c>
      <c r="J1340" s="31" t="e">
        <f t="shared" ref="J1340:O1340" si="760">+K1340+L1340</f>
        <v>#REF!</v>
      </c>
      <c r="K1340" s="31" t="e">
        <f t="shared" si="760"/>
        <v>#REF!</v>
      </c>
      <c r="L1340" s="31" t="e">
        <f t="shared" si="760"/>
        <v>#REF!</v>
      </c>
      <c r="M1340" s="31" t="e">
        <f t="shared" si="760"/>
        <v>#REF!</v>
      </c>
      <c r="N1340" s="31" t="e">
        <f t="shared" si="760"/>
        <v>#REF!</v>
      </c>
      <c r="O1340" s="31" t="e">
        <f t="shared" si="760"/>
        <v>#REF!</v>
      </c>
      <c r="P1340" s="31" t="e">
        <f>+Q1340+#REF!</f>
        <v>#REF!</v>
      </c>
      <c r="Q1340" s="31" t="e">
        <f>+#REF!+#REF!</f>
        <v>#REF!</v>
      </c>
    </row>
    <row r="1341" spans="1:17" ht="27.2" hidden="1" x14ac:dyDescent="0.25">
      <c r="A1341" s="36" t="s">
        <v>81</v>
      </c>
      <c r="B1341" s="4">
        <v>700</v>
      </c>
      <c r="C1341" s="27" t="s">
        <v>140</v>
      </c>
      <c r="D1341" s="27" t="s">
        <v>100</v>
      </c>
      <c r="E1341" s="73" t="s">
        <v>841</v>
      </c>
      <c r="F1341" s="55" t="s">
        <v>675</v>
      </c>
      <c r="G1341" s="27" t="s">
        <v>140</v>
      </c>
      <c r="H1341" s="27" t="s">
        <v>100</v>
      </c>
      <c r="I1341" s="31" t="e">
        <f t="shared" ref="I1341:Q1341" si="761">+I1342</f>
        <v>#REF!</v>
      </c>
      <c r="J1341" s="31" t="e">
        <f t="shared" si="761"/>
        <v>#REF!</v>
      </c>
      <c r="K1341" s="31" t="e">
        <f t="shared" si="761"/>
        <v>#REF!</v>
      </c>
      <c r="L1341" s="31" t="e">
        <f t="shared" si="761"/>
        <v>#REF!</v>
      </c>
      <c r="M1341" s="31" t="e">
        <f t="shared" si="761"/>
        <v>#REF!</v>
      </c>
      <c r="N1341" s="31" t="e">
        <f t="shared" si="761"/>
        <v>#REF!</v>
      </c>
      <c r="O1341" s="31" t="e">
        <f t="shared" si="761"/>
        <v>#REF!</v>
      </c>
      <c r="P1341" s="31" t="e">
        <f t="shared" si="761"/>
        <v>#REF!</v>
      </c>
      <c r="Q1341" s="31" t="e">
        <f t="shared" si="761"/>
        <v>#REF!</v>
      </c>
    </row>
    <row r="1342" spans="1:17" ht="13.6" hidden="1" x14ac:dyDescent="0.25">
      <c r="A1342" s="80" t="s">
        <v>82</v>
      </c>
      <c r="B1342" s="4">
        <v>700</v>
      </c>
      <c r="C1342" s="27" t="s">
        <v>140</v>
      </c>
      <c r="D1342" s="27" t="s">
        <v>100</v>
      </c>
      <c r="E1342" s="73" t="s">
        <v>841</v>
      </c>
      <c r="F1342" s="55" t="s">
        <v>679</v>
      </c>
      <c r="G1342" s="27" t="s">
        <v>140</v>
      </c>
      <c r="H1342" s="27" t="s">
        <v>100</v>
      </c>
      <c r="I1342" s="31" t="e">
        <f>+J1342+K1342</f>
        <v>#REF!</v>
      </c>
      <c r="J1342" s="31" t="e">
        <f t="shared" ref="J1342:O1342" si="762">+K1342+L1342</f>
        <v>#REF!</v>
      </c>
      <c r="K1342" s="31" t="e">
        <f t="shared" si="762"/>
        <v>#REF!</v>
      </c>
      <c r="L1342" s="31" t="e">
        <f t="shared" si="762"/>
        <v>#REF!</v>
      </c>
      <c r="M1342" s="31" t="e">
        <f t="shared" si="762"/>
        <v>#REF!</v>
      </c>
      <c r="N1342" s="31" t="e">
        <f t="shared" si="762"/>
        <v>#REF!</v>
      </c>
      <c r="O1342" s="31" t="e">
        <f t="shared" si="762"/>
        <v>#REF!</v>
      </c>
      <c r="P1342" s="31" t="e">
        <f>+Q1342+#REF!</f>
        <v>#REF!</v>
      </c>
      <c r="Q1342" s="31" t="e">
        <f>+#REF!+#REF!</f>
        <v>#REF!</v>
      </c>
    </row>
    <row r="1343" spans="1:17" ht="49.75" hidden="1" customHeight="1" x14ac:dyDescent="0.25">
      <c r="A1343" s="94" t="s">
        <v>842</v>
      </c>
      <c r="B1343" s="4">
        <v>700</v>
      </c>
      <c r="C1343" s="19" t="s">
        <v>140</v>
      </c>
      <c r="D1343" s="19" t="s">
        <v>100</v>
      </c>
      <c r="E1343" s="148" t="s">
        <v>843</v>
      </c>
      <c r="F1343" s="225"/>
      <c r="G1343" s="19" t="s">
        <v>140</v>
      </c>
      <c r="H1343" s="19" t="s">
        <v>100</v>
      </c>
      <c r="I1343" s="23" t="e">
        <f t="shared" ref="I1343:Q1343" si="763">+I1344</f>
        <v>#REF!</v>
      </c>
      <c r="J1343" s="23" t="e">
        <f t="shared" si="763"/>
        <v>#REF!</v>
      </c>
      <c r="K1343" s="23" t="e">
        <f t="shared" si="763"/>
        <v>#REF!</v>
      </c>
      <c r="L1343" s="23" t="e">
        <f t="shared" si="763"/>
        <v>#REF!</v>
      </c>
      <c r="M1343" s="23" t="e">
        <f t="shared" si="763"/>
        <v>#REF!</v>
      </c>
      <c r="N1343" s="23" t="e">
        <f t="shared" si="763"/>
        <v>#REF!</v>
      </c>
      <c r="O1343" s="23" t="e">
        <f t="shared" si="763"/>
        <v>#REF!</v>
      </c>
      <c r="P1343" s="23" t="e">
        <f t="shared" si="763"/>
        <v>#REF!</v>
      </c>
      <c r="Q1343" s="23" t="e">
        <f t="shared" si="763"/>
        <v>#REF!</v>
      </c>
    </row>
    <row r="1344" spans="1:17" ht="52.15" hidden="1" customHeight="1" x14ac:dyDescent="0.25">
      <c r="A1344" s="38" t="s">
        <v>844</v>
      </c>
      <c r="B1344" s="4">
        <v>700</v>
      </c>
      <c r="C1344" s="19" t="s">
        <v>140</v>
      </c>
      <c r="D1344" s="19" t="s">
        <v>100</v>
      </c>
      <c r="E1344" s="148" t="s">
        <v>845</v>
      </c>
      <c r="F1344" s="225"/>
      <c r="G1344" s="19" t="s">
        <v>140</v>
      </c>
      <c r="H1344" s="19" t="s">
        <v>100</v>
      </c>
      <c r="I1344" s="23" t="e">
        <f t="shared" ref="I1344:Q1344" si="764">+I1345+I1347</f>
        <v>#REF!</v>
      </c>
      <c r="J1344" s="23" t="e">
        <f t="shared" si="764"/>
        <v>#REF!</v>
      </c>
      <c r="K1344" s="23" t="e">
        <f t="shared" si="764"/>
        <v>#REF!</v>
      </c>
      <c r="L1344" s="23" t="e">
        <f t="shared" si="764"/>
        <v>#REF!</v>
      </c>
      <c r="M1344" s="23" t="e">
        <f t="shared" si="764"/>
        <v>#REF!</v>
      </c>
      <c r="N1344" s="23" t="e">
        <f t="shared" si="764"/>
        <v>#REF!</v>
      </c>
      <c r="O1344" s="23" t="e">
        <f t="shared" si="764"/>
        <v>#REF!</v>
      </c>
      <c r="P1344" s="23" t="e">
        <f t="shared" si="764"/>
        <v>#REF!</v>
      </c>
      <c r="Q1344" s="23" t="e">
        <f t="shared" si="764"/>
        <v>#REF!</v>
      </c>
    </row>
    <row r="1345" spans="1:17" ht="13.6" hidden="1" x14ac:dyDescent="0.25">
      <c r="A1345" s="25" t="s">
        <v>25</v>
      </c>
      <c r="B1345" s="4">
        <v>700</v>
      </c>
      <c r="C1345" s="27" t="s">
        <v>140</v>
      </c>
      <c r="D1345" s="27" t="s">
        <v>100</v>
      </c>
      <c r="E1345" s="129" t="s">
        <v>845</v>
      </c>
      <c r="F1345" s="65">
        <v>200</v>
      </c>
      <c r="G1345" s="27" t="s">
        <v>140</v>
      </c>
      <c r="H1345" s="27" t="s">
        <v>100</v>
      </c>
      <c r="I1345" s="31" t="e">
        <f t="shared" ref="I1345:Q1345" si="765">+I1346</f>
        <v>#REF!</v>
      </c>
      <c r="J1345" s="31" t="e">
        <f t="shared" si="765"/>
        <v>#REF!</v>
      </c>
      <c r="K1345" s="31" t="e">
        <f t="shared" si="765"/>
        <v>#REF!</v>
      </c>
      <c r="L1345" s="31" t="e">
        <f t="shared" si="765"/>
        <v>#REF!</v>
      </c>
      <c r="M1345" s="31" t="e">
        <f t="shared" si="765"/>
        <v>#REF!</v>
      </c>
      <c r="N1345" s="31" t="e">
        <f t="shared" si="765"/>
        <v>#REF!</v>
      </c>
      <c r="O1345" s="31" t="e">
        <f t="shared" si="765"/>
        <v>#REF!</v>
      </c>
      <c r="P1345" s="31" t="e">
        <f t="shared" si="765"/>
        <v>#REF!</v>
      </c>
      <c r="Q1345" s="31" t="e">
        <f t="shared" si="765"/>
        <v>#REF!</v>
      </c>
    </row>
    <row r="1346" spans="1:17" ht="13.6" hidden="1" x14ac:dyDescent="0.25">
      <c r="A1346" s="25" t="s">
        <v>45</v>
      </c>
      <c r="B1346" s="4">
        <v>700</v>
      </c>
      <c r="C1346" s="27" t="s">
        <v>140</v>
      </c>
      <c r="D1346" s="27" t="s">
        <v>100</v>
      </c>
      <c r="E1346" s="129" t="s">
        <v>845</v>
      </c>
      <c r="F1346" s="65">
        <v>240</v>
      </c>
      <c r="G1346" s="27" t="s">
        <v>140</v>
      </c>
      <c r="H1346" s="27" t="s">
        <v>100</v>
      </c>
      <c r="I1346" s="31" t="e">
        <f>+J1346+K1346</f>
        <v>#REF!</v>
      </c>
      <c r="J1346" s="31" t="e">
        <f t="shared" ref="J1346:O1346" si="766">+K1346+L1346</f>
        <v>#REF!</v>
      </c>
      <c r="K1346" s="31" t="e">
        <f t="shared" si="766"/>
        <v>#REF!</v>
      </c>
      <c r="L1346" s="31" t="e">
        <f t="shared" si="766"/>
        <v>#REF!</v>
      </c>
      <c r="M1346" s="31" t="e">
        <f t="shared" si="766"/>
        <v>#REF!</v>
      </c>
      <c r="N1346" s="31" t="e">
        <f t="shared" si="766"/>
        <v>#REF!</v>
      </c>
      <c r="O1346" s="31" t="e">
        <f t="shared" si="766"/>
        <v>#REF!</v>
      </c>
      <c r="P1346" s="31" t="e">
        <f>+Q1346+#REF!</f>
        <v>#REF!</v>
      </c>
      <c r="Q1346" s="31" t="e">
        <f>+#REF!+#REF!</f>
        <v>#REF!</v>
      </c>
    </row>
    <row r="1347" spans="1:17" ht="27.2" hidden="1" x14ac:dyDescent="0.25">
      <c r="A1347" s="36" t="s">
        <v>81</v>
      </c>
      <c r="B1347" s="4">
        <v>700</v>
      </c>
      <c r="C1347" s="27" t="s">
        <v>140</v>
      </c>
      <c r="D1347" s="27" t="s">
        <v>100</v>
      </c>
      <c r="E1347" s="129" t="s">
        <v>845</v>
      </c>
      <c r="F1347" s="55" t="s">
        <v>675</v>
      </c>
      <c r="G1347" s="27" t="s">
        <v>140</v>
      </c>
      <c r="H1347" s="27" t="s">
        <v>100</v>
      </c>
      <c r="I1347" s="31" t="e">
        <f t="shared" ref="I1347:Q1347" si="767">+I1348</f>
        <v>#REF!</v>
      </c>
      <c r="J1347" s="31" t="e">
        <f t="shared" si="767"/>
        <v>#REF!</v>
      </c>
      <c r="K1347" s="31" t="e">
        <f t="shared" si="767"/>
        <v>#REF!</v>
      </c>
      <c r="L1347" s="31" t="e">
        <f t="shared" si="767"/>
        <v>#REF!</v>
      </c>
      <c r="M1347" s="31" t="e">
        <f t="shared" si="767"/>
        <v>#REF!</v>
      </c>
      <c r="N1347" s="31" t="e">
        <f t="shared" si="767"/>
        <v>#REF!</v>
      </c>
      <c r="O1347" s="31" t="e">
        <f t="shared" si="767"/>
        <v>#REF!</v>
      </c>
      <c r="P1347" s="31" t="e">
        <f t="shared" si="767"/>
        <v>#REF!</v>
      </c>
      <c r="Q1347" s="31" t="e">
        <f t="shared" si="767"/>
        <v>#REF!</v>
      </c>
    </row>
    <row r="1348" spans="1:17" ht="13.6" hidden="1" x14ac:dyDescent="0.25">
      <c r="A1348" s="80" t="s">
        <v>82</v>
      </c>
      <c r="B1348" s="4">
        <v>700</v>
      </c>
      <c r="C1348" s="27" t="s">
        <v>140</v>
      </c>
      <c r="D1348" s="27" t="s">
        <v>100</v>
      </c>
      <c r="E1348" s="129" t="s">
        <v>845</v>
      </c>
      <c r="F1348" s="55" t="s">
        <v>679</v>
      </c>
      <c r="G1348" s="27" t="s">
        <v>140</v>
      </c>
      <c r="H1348" s="27" t="s">
        <v>100</v>
      </c>
      <c r="I1348" s="31" t="e">
        <f>+J1348+K1348</f>
        <v>#REF!</v>
      </c>
      <c r="J1348" s="31" t="e">
        <f t="shared" ref="J1348:O1348" si="768">+K1348+L1348</f>
        <v>#REF!</v>
      </c>
      <c r="K1348" s="31" t="e">
        <f t="shared" si="768"/>
        <v>#REF!</v>
      </c>
      <c r="L1348" s="31" t="e">
        <f t="shared" si="768"/>
        <v>#REF!</v>
      </c>
      <c r="M1348" s="31" t="e">
        <f t="shared" si="768"/>
        <v>#REF!</v>
      </c>
      <c r="N1348" s="31" t="e">
        <f t="shared" si="768"/>
        <v>#REF!</v>
      </c>
      <c r="O1348" s="31" t="e">
        <f t="shared" si="768"/>
        <v>#REF!</v>
      </c>
      <c r="P1348" s="31" t="e">
        <f>+Q1348+#REF!</f>
        <v>#REF!</v>
      </c>
      <c r="Q1348" s="31" t="e">
        <f>+#REF!+#REF!</f>
        <v>#REF!</v>
      </c>
    </row>
    <row r="1349" spans="1:17" ht="40.75" x14ac:dyDescent="0.25">
      <c r="A1349" s="80" t="s">
        <v>33</v>
      </c>
      <c r="B1349" s="4">
        <v>700</v>
      </c>
      <c r="C1349" s="19" t="s">
        <v>102</v>
      </c>
      <c r="D1349" s="19" t="s">
        <v>181</v>
      </c>
      <c r="E1349" s="129" t="s">
        <v>837</v>
      </c>
      <c r="F1349" s="42">
        <v>100</v>
      </c>
      <c r="G1349" s="19"/>
      <c r="H1349" s="19"/>
      <c r="I1349" s="31">
        <f>+I1363</f>
        <v>2990.7750000000001</v>
      </c>
      <c r="J1349" s="31">
        <f t="shared" ref="J1349:Q1349" si="769">+J1363</f>
        <v>0</v>
      </c>
      <c r="K1349" s="31">
        <f t="shared" si="769"/>
        <v>2990.7750000000001</v>
      </c>
      <c r="L1349" s="31">
        <f t="shared" si="769"/>
        <v>2990.7750000000001</v>
      </c>
      <c r="M1349" s="31">
        <f t="shared" si="769"/>
        <v>0</v>
      </c>
      <c r="N1349" s="31">
        <f t="shared" si="769"/>
        <v>2990.7750000000001</v>
      </c>
      <c r="O1349" s="31">
        <f t="shared" si="769"/>
        <v>2990.7750000000001</v>
      </c>
      <c r="P1349" s="31">
        <f t="shared" si="769"/>
        <v>0</v>
      </c>
      <c r="Q1349" s="31">
        <f t="shared" si="769"/>
        <v>2990.7750000000001</v>
      </c>
    </row>
    <row r="1350" spans="1:17" ht="15.65" hidden="1" x14ac:dyDescent="0.25">
      <c r="A1350" s="170" t="s">
        <v>846</v>
      </c>
      <c r="B1350" s="4">
        <v>700</v>
      </c>
      <c r="C1350" s="19" t="s">
        <v>140</v>
      </c>
      <c r="D1350" s="19" t="s">
        <v>100</v>
      </c>
      <c r="E1350" s="50" t="s">
        <v>847</v>
      </c>
      <c r="F1350" s="226"/>
      <c r="G1350" s="19" t="s">
        <v>140</v>
      </c>
      <c r="H1350" s="19" t="s">
        <v>100</v>
      </c>
      <c r="I1350" s="23">
        <f t="shared" ref="I1350:Q1350" si="770">+I1351+I1355+I1353</f>
        <v>0</v>
      </c>
      <c r="J1350" s="23">
        <f t="shared" si="770"/>
        <v>0</v>
      </c>
      <c r="K1350" s="23">
        <f t="shared" si="770"/>
        <v>0</v>
      </c>
      <c r="L1350" s="23">
        <f t="shared" si="770"/>
        <v>0</v>
      </c>
      <c r="M1350" s="23">
        <f t="shared" si="770"/>
        <v>0</v>
      </c>
      <c r="N1350" s="23">
        <f t="shared" si="770"/>
        <v>0</v>
      </c>
      <c r="O1350" s="23">
        <f t="shared" si="770"/>
        <v>0</v>
      </c>
      <c r="P1350" s="21">
        <f t="shared" si="770"/>
        <v>0</v>
      </c>
      <c r="Q1350" s="21">
        <f t="shared" si="770"/>
        <v>0</v>
      </c>
    </row>
    <row r="1351" spans="1:17" ht="13.6" hidden="1" x14ac:dyDescent="0.25">
      <c r="A1351" s="25" t="s">
        <v>25</v>
      </c>
      <c r="B1351" s="4">
        <v>700</v>
      </c>
      <c r="C1351" s="27" t="s">
        <v>140</v>
      </c>
      <c r="D1351" s="27" t="s">
        <v>100</v>
      </c>
      <c r="E1351" s="53" t="s">
        <v>847</v>
      </c>
      <c r="F1351" s="65">
        <v>200</v>
      </c>
      <c r="G1351" s="27" t="s">
        <v>140</v>
      </c>
      <c r="H1351" s="27" t="s">
        <v>100</v>
      </c>
      <c r="I1351" s="31">
        <f t="shared" ref="I1351:Q1351" si="771">+I1352</f>
        <v>0</v>
      </c>
      <c r="J1351" s="31">
        <f t="shared" si="771"/>
        <v>0</v>
      </c>
      <c r="K1351" s="31">
        <f t="shared" si="771"/>
        <v>0</v>
      </c>
      <c r="L1351" s="31">
        <f t="shared" si="771"/>
        <v>0</v>
      </c>
      <c r="M1351" s="31">
        <f t="shared" si="771"/>
        <v>0</v>
      </c>
      <c r="N1351" s="31">
        <f t="shared" si="771"/>
        <v>0</v>
      </c>
      <c r="O1351" s="31">
        <f t="shared" si="771"/>
        <v>0</v>
      </c>
      <c r="P1351" s="29">
        <f t="shared" si="771"/>
        <v>0</v>
      </c>
      <c r="Q1351" s="29">
        <f t="shared" si="771"/>
        <v>0</v>
      </c>
    </row>
    <row r="1352" spans="1:17" ht="13.6" hidden="1" x14ac:dyDescent="0.25">
      <c r="A1352" s="25" t="s">
        <v>45</v>
      </c>
      <c r="B1352" s="4">
        <v>700</v>
      </c>
      <c r="C1352" s="27" t="s">
        <v>140</v>
      </c>
      <c r="D1352" s="27" t="s">
        <v>100</v>
      </c>
      <c r="E1352" s="53" t="s">
        <v>847</v>
      </c>
      <c r="F1352" s="65">
        <v>240</v>
      </c>
      <c r="G1352" s="27" t="s">
        <v>140</v>
      </c>
      <c r="H1352" s="27" t="s">
        <v>100</v>
      </c>
      <c r="I1352" s="31">
        <f>+J1352+K1352</f>
        <v>0</v>
      </c>
      <c r="J1352" s="31"/>
      <c r="K1352" s="31"/>
      <c r="L1352" s="31">
        <f>+M1352+N1352</f>
        <v>0</v>
      </c>
      <c r="M1352" s="31"/>
      <c r="N1352" s="31"/>
      <c r="O1352" s="31">
        <f>+P1352+Q1352</f>
        <v>0</v>
      </c>
      <c r="P1352" s="29"/>
      <c r="Q1352" s="29"/>
    </row>
    <row r="1353" spans="1:17" ht="13.6" hidden="1" x14ac:dyDescent="0.25">
      <c r="A1353" s="36" t="s">
        <v>46</v>
      </c>
      <c r="B1353" s="4">
        <v>700</v>
      </c>
      <c r="C1353" s="27" t="s">
        <v>140</v>
      </c>
      <c r="D1353" s="27" t="s">
        <v>100</v>
      </c>
      <c r="E1353" s="53" t="s">
        <v>848</v>
      </c>
      <c r="F1353" s="65">
        <v>500</v>
      </c>
      <c r="G1353" s="27" t="s">
        <v>140</v>
      </c>
      <c r="H1353" s="27" t="s">
        <v>100</v>
      </c>
      <c r="I1353" s="31">
        <f t="shared" ref="I1353:Q1353" si="772">+I1354</f>
        <v>0</v>
      </c>
      <c r="J1353" s="31">
        <f t="shared" si="772"/>
        <v>0</v>
      </c>
      <c r="K1353" s="31">
        <f t="shared" si="772"/>
        <v>0</v>
      </c>
      <c r="L1353" s="31">
        <f t="shared" si="772"/>
        <v>0</v>
      </c>
      <c r="M1353" s="31">
        <f t="shared" si="772"/>
        <v>0</v>
      </c>
      <c r="N1353" s="31">
        <f t="shared" si="772"/>
        <v>0</v>
      </c>
      <c r="O1353" s="31">
        <f t="shared" si="772"/>
        <v>0</v>
      </c>
      <c r="P1353" s="29">
        <f t="shared" si="772"/>
        <v>0</v>
      </c>
      <c r="Q1353" s="29">
        <f t="shared" si="772"/>
        <v>0</v>
      </c>
    </row>
    <row r="1354" spans="1:17" ht="13.6" hidden="1" x14ac:dyDescent="0.25">
      <c r="A1354" s="25" t="s">
        <v>52</v>
      </c>
      <c r="B1354" s="4">
        <v>700</v>
      </c>
      <c r="C1354" s="27" t="s">
        <v>140</v>
      </c>
      <c r="D1354" s="27" t="s">
        <v>100</v>
      </c>
      <c r="E1354" s="53" t="s">
        <v>848</v>
      </c>
      <c r="F1354" s="65">
        <v>540</v>
      </c>
      <c r="G1354" s="27" t="s">
        <v>140</v>
      </c>
      <c r="H1354" s="27" t="s">
        <v>100</v>
      </c>
      <c r="I1354" s="31">
        <f>+J1354+K1354</f>
        <v>0</v>
      </c>
      <c r="J1354" s="31"/>
      <c r="K1354" s="31"/>
      <c r="L1354" s="31">
        <f>+M1354+N1354</f>
        <v>0</v>
      </c>
      <c r="M1354" s="31"/>
      <c r="N1354" s="31"/>
      <c r="O1354" s="31">
        <f>+P1354+Q1354</f>
        <v>0</v>
      </c>
      <c r="P1354" s="29"/>
      <c r="Q1354" s="29"/>
    </row>
    <row r="1355" spans="1:17" ht="27.2" hidden="1" x14ac:dyDescent="0.25">
      <c r="A1355" s="36" t="s">
        <v>81</v>
      </c>
      <c r="B1355" s="4">
        <v>700</v>
      </c>
      <c r="C1355" s="27" t="s">
        <v>140</v>
      </c>
      <c r="D1355" s="27" t="s">
        <v>100</v>
      </c>
      <c r="E1355" s="53" t="s">
        <v>848</v>
      </c>
      <c r="F1355" s="55" t="s">
        <v>675</v>
      </c>
      <c r="G1355" s="27" t="s">
        <v>140</v>
      </c>
      <c r="H1355" s="27" t="s">
        <v>100</v>
      </c>
      <c r="I1355" s="31">
        <f t="shared" ref="I1355:Q1355" si="773">+I1356</f>
        <v>0</v>
      </c>
      <c r="J1355" s="31">
        <f t="shared" si="773"/>
        <v>0</v>
      </c>
      <c r="K1355" s="31">
        <f t="shared" si="773"/>
        <v>0</v>
      </c>
      <c r="L1355" s="31">
        <f t="shared" si="773"/>
        <v>0</v>
      </c>
      <c r="M1355" s="31">
        <f t="shared" si="773"/>
        <v>0</v>
      </c>
      <c r="N1355" s="31">
        <f t="shared" si="773"/>
        <v>0</v>
      </c>
      <c r="O1355" s="31">
        <f t="shared" si="773"/>
        <v>0</v>
      </c>
      <c r="P1355" s="29">
        <f t="shared" si="773"/>
        <v>0</v>
      </c>
      <c r="Q1355" s="29">
        <f t="shared" si="773"/>
        <v>0</v>
      </c>
    </row>
    <row r="1356" spans="1:17" ht="13.6" hidden="1" x14ac:dyDescent="0.25">
      <c r="A1356" s="80" t="s">
        <v>82</v>
      </c>
      <c r="B1356" s="4">
        <v>700</v>
      </c>
      <c r="C1356" s="27" t="s">
        <v>140</v>
      </c>
      <c r="D1356" s="27" t="s">
        <v>100</v>
      </c>
      <c r="E1356" s="53" t="s">
        <v>848</v>
      </c>
      <c r="F1356" s="55" t="s">
        <v>679</v>
      </c>
      <c r="G1356" s="27" t="s">
        <v>140</v>
      </c>
      <c r="H1356" s="27" t="s">
        <v>100</v>
      </c>
      <c r="I1356" s="31">
        <f>+J1356+K1356</f>
        <v>0</v>
      </c>
      <c r="J1356" s="31"/>
      <c r="K1356" s="31">
        <v>0</v>
      </c>
      <c r="L1356" s="31">
        <f>+M1356+N1356</f>
        <v>0</v>
      </c>
      <c r="M1356" s="31"/>
      <c r="N1356" s="31">
        <f>46-46</f>
        <v>0</v>
      </c>
      <c r="O1356" s="31">
        <f>+P1356+Q1356</f>
        <v>0</v>
      </c>
      <c r="P1356" s="29"/>
      <c r="Q1356" s="29">
        <f>46-46</f>
        <v>0</v>
      </c>
    </row>
    <row r="1357" spans="1:17" ht="25.85" hidden="1" x14ac:dyDescent="0.2">
      <c r="A1357" s="105" t="s">
        <v>849</v>
      </c>
      <c r="B1357" s="4">
        <v>700</v>
      </c>
      <c r="C1357" s="19" t="s">
        <v>140</v>
      </c>
      <c r="D1357" s="19" t="s">
        <v>100</v>
      </c>
      <c r="E1357" s="50" t="s">
        <v>850</v>
      </c>
      <c r="F1357" s="35"/>
      <c r="G1357" s="19" t="s">
        <v>140</v>
      </c>
      <c r="H1357" s="19" t="s">
        <v>100</v>
      </c>
      <c r="I1357" s="23">
        <f t="shared" ref="I1357:Q1358" si="774">+I1358</f>
        <v>0</v>
      </c>
      <c r="J1357" s="23">
        <f t="shared" si="774"/>
        <v>0</v>
      </c>
      <c r="K1357" s="23">
        <f t="shared" si="774"/>
        <v>0</v>
      </c>
      <c r="L1357" s="23">
        <f t="shared" si="774"/>
        <v>0</v>
      </c>
      <c r="M1357" s="23">
        <f t="shared" si="774"/>
        <v>0</v>
      </c>
      <c r="N1357" s="23">
        <f t="shared" si="774"/>
        <v>0</v>
      </c>
      <c r="O1357" s="23">
        <f t="shared" si="774"/>
        <v>0</v>
      </c>
      <c r="P1357" s="24">
        <f t="shared" si="774"/>
        <v>0</v>
      </c>
      <c r="Q1357" s="24">
        <f t="shared" si="774"/>
        <v>0</v>
      </c>
    </row>
    <row r="1358" spans="1:17" ht="27.2" hidden="1" x14ac:dyDescent="0.25">
      <c r="A1358" s="36" t="s">
        <v>81</v>
      </c>
      <c r="B1358" s="4">
        <v>700</v>
      </c>
      <c r="C1358" s="27" t="s">
        <v>140</v>
      </c>
      <c r="D1358" s="27" t="s">
        <v>100</v>
      </c>
      <c r="E1358" s="53" t="s">
        <v>850</v>
      </c>
      <c r="F1358" s="37" t="s">
        <v>675</v>
      </c>
      <c r="G1358" s="27" t="s">
        <v>140</v>
      </c>
      <c r="H1358" s="27" t="s">
        <v>100</v>
      </c>
      <c r="I1358" s="31">
        <f t="shared" si="774"/>
        <v>0</v>
      </c>
      <c r="J1358" s="31">
        <f t="shared" si="774"/>
        <v>0</v>
      </c>
      <c r="K1358" s="31">
        <f t="shared" si="774"/>
        <v>0</v>
      </c>
      <c r="L1358" s="31">
        <f t="shared" si="774"/>
        <v>0</v>
      </c>
      <c r="M1358" s="31">
        <f t="shared" si="774"/>
        <v>0</v>
      </c>
      <c r="N1358" s="31">
        <f t="shared" si="774"/>
        <v>0</v>
      </c>
      <c r="O1358" s="31">
        <f t="shared" si="774"/>
        <v>0</v>
      </c>
      <c r="P1358" s="32">
        <f t="shared" si="774"/>
        <v>0</v>
      </c>
      <c r="Q1358" s="32">
        <f t="shared" si="774"/>
        <v>0</v>
      </c>
    </row>
    <row r="1359" spans="1:17" ht="13.6" hidden="1" x14ac:dyDescent="0.25">
      <c r="A1359" s="80" t="s">
        <v>82</v>
      </c>
      <c r="B1359" s="4">
        <v>700</v>
      </c>
      <c r="C1359" s="27" t="s">
        <v>140</v>
      </c>
      <c r="D1359" s="27" t="s">
        <v>100</v>
      </c>
      <c r="E1359" s="53" t="s">
        <v>850</v>
      </c>
      <c r="F1359" s="37" t="s">
        <v>679</v>
      </c>
      <c r="G1359" s="27" t="s">
        <v>140</v>
      </c>
      <c r="H1359" s="27" t="s">
        <v>100</v>
      </c>
      <c r="I1359" s="31">
        <f>+J1359+K1359</f>
        <v>0</v>
      </c>
      <c r="J1359" s="31"/>
      <c r="K1359" s="31"/>
      <c r="L1359" s="31">
        <f>+M1359+N1359</f>
        <v>0</v>
      </c>
      <c r="M1359" s="31"/>
      <c r="N1359" s="31"/>
      <c r="O1359" s="31">
        <f>+P1359+Q1359</f>
        <v>0</v>
      </c>
      <c r="P1359" s="29"/>
      <c r="Q1359" s="29"/>
    </row>
    <row r="1360" spans="1:17" ht="25.85" hidden="1" x14ac:dyDescent="0.2">
      <c r="A1360" s="38" t="s">
        <v>851</v>
      </c>
      <c r="B1360" s="4">
        <v>700</v>
      </c>
      <c r="C1360" s="19" t="s">
        <v>140</v>
      </c>
      <c r="D1360" s="19" t="s">
        <v>100</v>
      </c>
      <c r="E1360" s="50" t="s">
        <v>852</v>
      </c>
      <c r="F1360" s="35"/>
      <c r="G1360" s="19" t="s">
        <v>140</v>
      </c>
      <c r="H1360" s="19" t="s">
        <v>100</v>
      </c>
      <c r="I1360" s="23">
        <f t="shared" ref="I1360:Q1361" si="775">+I1361</f>
        <v>0</v>
      </c>
      <c r="J1360" s="23">
        <f t="shared" si="775"/>
        <v>0</v>
      </c>
      <c r="K1360" s="23">
        <f t="shared" si="775"/>
        <v>0</v>
      </c>
      <c r="L1360" s="23">
        <f t="shared" si="775"/>
        <v>0</v>
      </c>
      <c r="M1360" s="23">
        <f t="shared" si="775"/>
        <v>0</v>
      </c>
      <c r="N1360" s="23">
        <f t="shared" si="775"/>
        <v>0</v>
      </c>
      <c r="O1360" s="23">
        <f t="shared" si="775"/>
        <v>0</v>
      </c>
      <c r="P1360" s="24">
        <f t="shared" si="775"/>
        <v>0</v>
      </c>
      <c r="Q1360" s="24">
        <f t="shared" si="775"/>
        <v>0</v>
      </c>
    </row>
    <row r="1361" spans="1:17" ht="27.2" hidden="1" x14ac:dyDescent="0.25">
      <c r="A1361" s="36" t="s">
        <v>81</v>
      </c>
      <c r="B1361" s="26">
        <v>700</v>
      </c>
      <c r="C1361" s="27" t="s">
        <v>140</v>
      </c>
      <c r="D1361" s="27" t="s">
        <v>100</v>
      </c>
      <c r="E1361" s="53" t="s">
        <v>852</v>
      </c>
      <c r="F1361" s="37" t="s">
        <v>675</v>
      </c>
      <c r="G1361" s="27" t="s">
        <v>140</v>
      </c>
      <c r="H1361" s="27" t="s">
        <v>100</v>
      </c>
      <c r="I1361" s="31">
        <f t="shared" si="775"/>
        <v>0</v>
      </c>
      <c r="J1361" s="31">
        <f t="shared" si="775"/>
        <v>0</v>
      </c>
      <c r="K1361" s="31">
        <f t="shared" si="775"/>
        <v>0</v>
      </c>
      <c r="L1361" s="31">
        <f t="shared" si="775"/>
        <v>0</v>
      </c>
      <c r="M1361" s="31">
        <f t="shared" si="775"/>
        <v>0</v>
      </c>
      <c r="N1361" s="31">
        <f t="shared" si="775"/>
        <v>0</v>
      </c>
      <c r="O1361" s="31">
        <f t="shared" si="775"/>
        <v>0</v>
      </c>
      <c r="P1361" s="32">
        <f t="shared" si="775"/>
        <v>0</v>
      </c>
      <c r="Q1361" s="32">
        <f t="shared" si="775"/>
        <v>0</v>
      </c>
    </row>
    <row r="1362" spans="1:17" ht="13.6" hidden="1" x14ac:dyDescent="0.25">
      <c r="A1362" s="80" t="s">
        <v>82</v>
      </c>
      <c r="B1362" s="26">
        <v>700</v>
      </c>
      <c r="C1362" s="27" t="s">
        <v>140</v>
      </c>
      <c r="D1362" s="27" t="s">
        <v>100</v>
      </c>
      <c r="E1362" s="53" t="s">
        <v>852</v>
      </c>
      <c r="F1362" s="37" t="s">
        <v>679</v>
      </c>
      <c r="G1362" s="27" t="s">
        <v>140</v>
      </c>
      <c r="H1362" s="27" t="s">
        <v>100</v>
      </c>
      <c r="I1362" s="31">
        <f t="shared" ref="I1362:I1363" si="776">+J1362+K1362</f>
        <v>0</v>
      </c>
      <c r="J1362" s="31"/>
      <c r="K1362" s="31"/>
      <c r="L1362" s="31">
        <f t="shared" ref="L1362:L1363" si="777">+M1362+N1362</f>
        <v>0</v>
      </c>
      <c r="M1362" s="31"/>
      <c r="N1362" s="31"/>
      <c r="O1362" s="31">
        <f t="shared" ref="O1362:O1363" si="778">+P1362+Q1362</f>
        <v>0</v>
      </c>
      <c r="P1362" s="29"/>
      <c r="Q1362" s="29"/>
    </row>
    <row r="1363" spans="1:17" ht="13.6" x14ac:dyDescent="0.25">
      <c r="A1363" s="25" t="s">
        <v>70</v>
      </c>
      <c r="B1363" s="4">
        <v>700</v>
      </c>
      <c r="C1363" s="19" t="s">
        <v>102</v>
      </c>
      <c r="D1363" s="19" t="s">
        <v>181</v>
      </c>
      <c r="E1363" s="129" t="s">
        <v>837</v>
      </c>
      <c r="F1363" s="65">
        <v>110</v>
      </c>
      <c r="G1363" s="19" t="s">
        <v>102</v>
      </c>
      <c r="H1363" s="19" t="s">
        <v>181</v>
      </c>
      <c r="I1363" s="31">
        <f t="shared" si="776"/>
        <v>2990.7750000000001</v>
      </c>
      <c r="J1363" s="31"/>
      <c r="K1363" s="31">
        <f>2742.1+248.675</f>
        <v>2990.7750000000001</v>
      </c>
      <c r="L1363" s="31">
        <f t="shared" si="777"/>
        <v>2990.7750000000001</v>
      </c>
      <c r="M1363" s="31"/>
      <c r="N1363" s="31">
        <f>2742.1+248.675</f>
        <v>2990.7750000000001</v>
      </c>
      <c r="O1363" s="31">
        <f t="shared" si="778"/>
        <v>2990.7750000000001</v>
      </c>
      <c r="P1363" s="29"/>
      <c r="Q1363" s="31">
        <f>2742.1+248.675</f>
        <v>2990.7750000000001</v>
      </c>
    </row>
    <row r="1364" spans="1:17" ht="27.2" x14ac:dyDescent="0.25">
      <c r="A1364" s="90" t="s">
        <v>81</v>
      </c>
      <c r="B1364" s="26">
        <v>700</v>
      </c>
      <c r="C1364" s="27" t="s">
        <v>102</v>
      </c>
      <c r="D1364" s="27" t="s">
        <v>181</v>
      </c>
      <c r="E1364" s="129" t="s">
        <v>837</v>
      </c>
      <c r="F1364" s="65">
        <v>600</v>
      </c>
      <c r="G1364" s="27"/>
      <c r="H1364" s="27"/>
      <c r="I1364" s="31">
        <f t="shared" ref="I1364:Q1364" si="779">+I1365</f>
        <v>6082.4250000000002</v>
      </c>
      <c r="J1364" s="31">
        <f t="shared" si="779"/>
        <v>0</v>
      </c>
      <c r="K1364" s="31">
        <f t="shared" si="779"/>
        <v>6082.4250000000002</v>
      </c>
      <c r="L1364" s="31">
        <f t="shared" si="779"/>
        <v>6082.4250000000002</v>
      </c>
      <c r="M1364" s="31">
        <f t="shared" si="779"/>
        <v>0</v>
      </c>
      <c r="N1364" s="31">
        <f t="shared" si="779"/>
        <v>6082.4250000000002</v>
      </c>
      <c r="O1364" s="31">
        <f t="shared" si="779"/>
        <v>6082.4250000000002</v>
      </c>
      <c r="P1364" s="32">
        <f t="shared" si="779"/>
        <v>0</v>
      </c>
      <c r="Q1364" s="31">
        <f t="shared" si="779"/>
        <v>6082.4250000000002</v>
      </c>
    </row>
    <row r="1365" spans="1:17" ht="13.6" x14ac:dyDescent="0.25">
      <c r="A1365" s="90" t="s">
        <v>82</v>
      </c>
      <c r="B1365" s="26">
        <v>700</v>
      </c>
      <c r="C1365" s="27" t="s">
        <v>102</v>
      </c>
      <c r="D1365" s="27" t="s">
        <v>181</v>
      </c>
      <c r="E1365" s="129" t="s">
        <v>837</v>
      </c>
      <c r="F1365" s="65">
        <v>610</v>
      </c>
      <c r="G1365" s="27" t="s">
        <v>102</v>
      </c>
      <c r="H1365" s="27" t="s">
        <v>181</v>
      </c>
      <c r="I1365" s="31">
        <f>+J1365+K1365</f>
        <v>6082.4250000000002</v>
      </c>
      <c r="J1365" s="31"/>
      <c r="K1365" s="31">
        <f>5968.1+114.325</f>
        <v>6082.4250000000002</v>
      </c>
      <c r="L1365" s="31">
        <f>+M1365+N1365</f>
        <v>6082.4250000000002</v>
      </c>
      <c r="M1365" s="31"/>
      <c r="N1365" s="31">
        <f>5968.1+114.325</f>
        <v>6082.4250000000002</v>
      </c>
      <c r="O1365" s="31">
        <f>+P1365+Q1365</f>
        <v>6082.4250000000002</v>
      </c>
      <c r="P1365" s="29"/>
      <c r="Q1365" s="31">
        <f>5968.1+114.325</f>
        <v>6082.4250000000002</v>
      </c>
    </row>
    <row r="1366" spans="1:17" ht="38.75" hidden="1" x14ac:dyDescent="0.2">
      <c r="A1366" s="38" t="s">
        <v>853</v>
      </c>
      <c r="B1366" s="4">
        <v>700</v>
      </c>
      <c r="C1366" s="19" t="s">
        <v>140</v>
      </c>
      <c r="D1366" s="19" t="s">
        <v>100</v>
      </c>
      <c r="E1366" s="50" t="s">
        <v>854</v>
      </c>
      <c r="F1366" s="35"/>
      <c r="G1366" s="19" t="s">
        <v>140</v>
      </c>
      <c r="H1366" s="19" t="s">
        <v>100</v>
      </c>
      <c r="I1366" s="23">
        <f t="shared" ref="I1366:Q1367" si="780">+I1367</f>
        <v>0</v>
      </c>
      <c r="J1366" s="23">
        <f t="shared" si="780"/>
        <v>0</v>
      </c>
      <c r="K1366" s="23">
        <f t="shared" si="780"/>
        <v>0</v>
      </c>
      <c r="L1366" s="23">
        <f t="shared" si="780"/>
        <v>0</v>
      </c>
      <c r="M1366" s="23">
        <f t="shared" si="780"/>
        <v>0</v>
      </c>
      <c r="N1366" s="23">
        <f t="shared" si="780"/>
        <v>0</v>
      </c>
      <c r="O1366" s="23">
        <f t="shared" si="780"/>
        <v>0</v>
      </c>
      <c r="P1366" s="21">
        <f t="shared" si="780"/>
        <v>0</v>
      </c>
      <c r="Q1366" s="21">
        <f t="shared" si="780"/>
        <v>0</v>
      </c>
    </row>
    <row r="1367" spans="1:17" ht="13.6" hidden="1" x14ac:dyDescent="0.25">
      <c r="A1367" s="25" t="s">
        <v>25</v>
      </c>
      <c r="B1367" s="4">
        <v>700</v>
      </c>
      <c r="C1367" s="27" t="s">
        <v>140</v>
      </c>
      <c r="D1367" s="27" t="s">
        <v>100</v>
      </c>
      <c r="E1367" s="53" t="s">
        <v>854</v>
      </c>
      <c r="F1367" s="37" t="s">
        <v>26</v>
      </c>
      <c r="G1367" s="27" t="s">
        <v>140</v>
      </c>
      <c r="H1367" s="27" t="s">
        <v>100</v>
      </c>
      <c r="I1367" s="31">
        <f t="shared" si="780"/>
        <v>0</v>
      </c>
      <c r="J1367" s="31">
        <f t="shared" si="780"/>
        <v>0</v>
      </c>
      <c r="K1367" s="31">
        <f t="shared" si="780"/>
        <v>0</v>
      </c>
      <c r="L1367" s="31">
        <f t="shared" si="780"/>
        <v>0</v>
      </c>
      <c r="M1367" s="31">
        <f t="shared" si="780"/>
        <v>0</v>
      </c>
      <c r="N1367" s="31">
        <f t="shared" si="780"/>
        <v>0</v>
      </c>
      <c r="O1367" s="31">
        <f t="shared" si="780"/>
        <v>0</v>
      </c>
      <c r="P1367" s="29">
        <f t="shared" si="780"/>
        <v>0</v>
      </c>
      <c r="Q1367" s="29">
        <f t="shared" si="780"/>
        <v>0</v>
      </c>
    </row>
    <row r="1368" spans="1:17" ht="13.6" hidden="1" x14ac:dyDescent="0.25">
      <c r="A1368" s="25" t="s">
        <v>45</v>
      </c>
      <c r="B1368" s="4">
        <v>700</v>
      </c>
      <c r="C1368" s="27" t="s">
        <v>140</v>
      </c>
      <c r="D1368" s="27" t="s">
        <v>100</v>
      </c>
      <c r="E1368" s="53" t="s">
        <v>854</v>
      </c>
      <c r="F1368" s="37" t="s">
        <v>28</v>
      </c>
      <c r="G1368" s="27" t="s">
        <v>140</v>
      </c>
      <c r="H1368" s="27" t="s">
        <v>100</v>
      </c>
      <c r="I1368" s="31">
        <f>+J1368+K1368</f>
        <v>0</v>
      </c>
      <c r="J1368" s="31"/>
      <c r="K1368" s="31"/>
      <c r="L1368" s="31">
        <f>+M1368+N1368</f>
        <v>0</v>
      </c>
      <c r="M1368" s="31">
        <f>2.5-2.5</f>
        <v>0</v>
      </c>
      <c r="N1368" s="31"/>
      <c r="O1368" s="31">
        <f>+P1368+Q1368</f>
        <v>0</v>
      </c>
      <c r="P1368" s="29"/>
      <c r="Q1368" s="29"/>
    </row>
    <row r="1369" spans="1:17" ht="64.55" hidden="1" x14ac:dyDescent="0.2">
      <c r="A1369" s="38" t="s">
        <v>855</v>
      </c>
      <c r="B1369" s="4">
        <v>700</v>
      </c>
      <c r="C1369" s="19" t="s">
        <v>140</v>
      </c>
      <c r="D1369" s="19" t="s">
        <v>100</v>
      </c>
      <c r="E1369" s="50" t="s">
        <v>856</v>
      </c>
      <c r="F1369" s="35"/>
      <c r="G1369" s="19" t="s">
        <v>140</v>
      </c>
      <c r="H1369" s="19" t="s">
        <v>100</v>
      </c>
      <c r="I1369" s="23">
        <f t="shared" ref="I1369:Q1370" si="781">+I1370</f>
        <v>0</v>
      </c>
      <c r="J1369" s="23">
        <f t="shared" si="781"/>
        <v>0</v>
      </c>
      <c r="K1369" s="23">
        <f t="shared" si="781"/>
        <v>0</v>
      </c>
      <c r="L1369" s="23">
        <f t="shared" si="781"/>
        <v>0</v>
      </c>
      <c r="M1369" s="23">
        <f t="shared" si="781"/>
        <v>0</v>
      </c>
      <c r="N1369" s="23">
        <f t="shared" si="781"/>
        <v>0</v>
      </c>
      <c r="O1369" s="23">
        <f t="shared" si="781"/>
        <v>0</v>
      </c>
      <c r="P1369" s="24">
        <f t="shared" si="781"/>
        <v>0</v>
      </c>
      <c r="Q1369" s="24">
        <f t="shared" si="781"/>
        <v>0</v>
      </c>
    </row>
    <row r="1370" spans="1:17" ht="27.2" hidden="1" x14ac:dyDescent="0.25">
      <c r="A1370" s="36" t="s">
        <v>81</v>
      </c>
      <c r="B1370" s="26">
        <v>700</v>
      </c>
      <c r="C1370" s="27" t="s">
        <v>140</v>
      </c>
      <c r="D1370" s="27" t="s">
        <v>100</v>
      </c>
      <c r="E1370" s="53" t="s">
        <v>856</v>
      </c>
      <c r="F1370" s="37" t="s">
        <v>675</v>
      </c>
      <c r="G1370" s="27" t="s">
        <v>140</v>
      </c>
      <c r="H1370" s="27" t="s">
        <v>100</v>
      </c>
      <c r="I1370" s="31">
        <f t="shared" si="781"/>
        <v>0</v>
      </c>
      <c r="J1370" s="31">
        <f t="shared" si="781"/>
        <v>0</v>
      </c>
      <c r="K1370" s="31">
        <f t="shared" si="781"/>
        <v>0</v>
      </c>
      <c r="L1370" s="31">
        <f t="shared" si="781"/>
        <v>0</v>
      </c>
      <c r="M1370" s="31">
        <f t="shared" si="781"/>
        <v>0</v>
      </c>
      <c r="N1370" s="31">
        <f t="shared" si="781"/>
        <v>0</v>
      </c>
      <c r="O1370" s="31">
        <f t="shared" si="781"/>
        <v>0</v>
      </c>
      <c r="P1370" s="32">
        <f t="shared" si="781"/>
        <v>0</v>
      </c>
      <c r="Q1370" s="32">
        <f t="shared" si="781"/>
        <v>0</v>
      </c>
    </row>
    <row r="1371" spans="1:17" ht="13.6" hidden="1" x14ac:dyDescent="0.25">
      <c r="A1371" s="80" t="s">
        <v>82</v>
      </c>
      <c r="B1371" s="26">
        <v>700</v>
      </c>
      <c r="C1371" s="27" t="s">
        <v>140</v>
      </c>
      <c r="D1371" s="27" t="s">
        <v>100</v>
      </c>
      <c r="E1371" s="53" t="s">
        <v>856</v>
      </c>
      <c r="F1371" s="37" t="s">
        <v>679</v>
      </c>
      <c r="G1371" s="27" t="s">
        <v>140</v>
      </c>
      <c r="H1371" s="27" t="s">
        <v>100</v>
      </c>
      <c r="I1371" s="31">
        <f>+J1371+K1371</f>
        <v>0</v>
      </c>
      <c r="J1371" s="31"/>
      <c r="K1371" s="31"/>
      <c r="L1371" s="31">
        <f>+M1371+N1371</f>
        <v>0</v>
      </c>
      <c r="M1371" s="31"/>
      <c r="N1371" s="31"/>
      <c r="O1371" s="31">
        <f>+P1371+Q1371</f>
        <v>0</v>
      </c>
      <c r="P1371" s="29"/>
      <c r="Q1371" s="29"/>
    </row>
    <row r="1372" spans="1:17" ht="77.95" hidden="1" customHeight="1" x14ac:dyDescent="0.25">
      <c r="A1372" s="38" t="s">
        <v>857</v>
      </c>
      <c r="B1372" s="4">
        <v>700</v>
      </c>
      <c r="C1372" s="19" t="s">
        <v>140</v>
      </c>
      <c r="D1372" s="19" t="s">
        <v>100</v>
      </c>
      <c r="E1372" s="50" t="s">
        <v>858</v>
      </c>
      <c r="F1372" s="226"/>
      <c r="G1372" s="19" t="s">
        <v>140</v>
      </c>
      <c r="H1372" s="19" t="s">
        <v>100</v>
      </c>
      <c r="I1372" s="23">
        <f t="shared" ref="I1372:Q1372" si="782">+I1373+I1377+I1375</f>
        <v>0</v>
      </c>
      <c r="J1372" s="23">
        <f t="shared" si="782"/>
        <v>0</v>
      </c>
      <c r="K1372" s="23">
        <f t="shared" si="782"/>
        <v>0</v>
      </c>
      <c r="L1372" s="23">
        <f t="shared" si="782"/>
        <v>0</v>
      </c>
      <c r="M1372" s="23">
        <f t="shared" si="782"/>
        <v>0</v>
      </c>
      <c r="N1372" s="23">
        <f t="shared" si="782"/>
        <v>0</v>
      </c>
      <c r="O1372" s="23">
        <f t="shared" si="782"/>
        <v>0</v>
      </c>
      <c r="P1372" s="21">
        <f t="shared" si="782"/>
        <v>0</v>
      </c>
      <c r="Q1372" s="21">
        <f t="shared" si="782"/>
        <v>0</v>
      </c>
    </row>
    <row r="1373" spans="1:17" ht="13.6" hidden="1" x14ac:dyDescent="0.25">
      <c r="A1373" s="25" t="s">
        <v>770</v>
      </c>
      <c r="B1373" s="26">
        <v>700</v>
      </c>
      <c r="C1373" s="27" t="s">
        <v>140</v>
      </c>
      <c r="D1373" s="27" t="s">
        <v>100</v>
      </c>
      <c r="E1373" s="53" t="s">
        <v>858</v>
      </c>
      <c r="F1373" s="65">
        <v>200</v>
      </c>
      <c r="G1373" s="27" t="s">
        <v>140</v>
      </c>
      <c r="H1373" s="27" t="s">
        <v>100</v>
      </c>
      <c r="I1373" s="31">
        <f t="shared" ref="I1373:Q1373" si="783">+I1374</f>
        <v>0</v>
      </c>
      <c r="J1373" s="31">
        <f t="shared" si="783"/>
        <v>0</v>
      </c>
      <c r="K1373" s="31">
        <f t="shared" si="783"/>
        <v>0</v>
      </c>
      <c r="L1373" s="31">
        <f t="shared" si="783"/>
        <v>0</v>
      </c>
      <c r="M1373" s="31">
        <f t="shared" si="783"/>
        <v>0</v>
      </c>
      <c r="N1373" s="31">
        <f t="shared" si="783"/>
        <v>0</v>
      </c>
      <c r="O1373" s="31">
        <f t="shared" si="783"/>
        <v>0</v>
      </c>
      <c r="P1373" s="29">
        <f t="shared" si="783"/>
        <v>0</v>
      </c>
      <c r="Q1373" s="29">
        <f t="shared" si="783"/>
        <v>0</v>
      </c>
    </row>
    <row r="1374" spans="1:17" ht="13.6" hidden="1" x14ac:dyDescent="0.25">
      <c r="A1374" s="25" t="s">
        <v>45</v>
      </c>
      <c r="B1374" s="26">
        <v>700</v>
      </c>
      <c r="C1374" s="27" t="s">
        <v>140</v>
      </c>
      <c r="D1374" s="27" t="s">
        <v>100</v>
      </c>
      <c r="E1374" s="53" t="s">
        <v>858</v>
      </c>
      <c r="F1374" s="65">
        <v>240</v>
      </c>
      <c r="G1374" s="27" t="s">
        <v>140</v>
      </c>
      <c r="H1374" s="27" t="s">
        <v>100</v>
      </c>
      <c r="I1374" s="31">
        <f>+J1374+K1374</f>
        <v>0</v>
      </c>
      <c r="J1374" s="31"/>
      <c r="K1374" s="31"/>
      <c r="L1374" s="31">
        <f>+M1374+N1374</f>
        <v>0</v>
      </c>
      <c r="M1374" s="31"/>
      <c r="N1374" s="31"/>
      <c r="O1374" s="31">
        <f>+P1374+Q1374</f>
        <v>0</v>
      </c>
      <c r="P1374" s="29"/>
      <c r="Q1374" s="29"/>
    </row>
    <row r="1375" spans="1:17" ht="13.6" hidden="1" x14ac:dyDescent="0.25">
      <c r="A1375" s="36" t="s">
        <v>46</v>
      </c>
      <c r="B1375" s="4">
        <v>700</v>
      </c>
      <c r="C1375" s="27" t="s">
        <v>140</v>
      </c>
      <c r="D1375" s="27" t="s">
        <v>100</v>
      </c>
      <c r="E1375" s="53" t="s">
        <v>858</v>
      </c>
      <c r="F1375" s="65">
        <v>500</v>
      </c>
      <c r="G1375" s="27" t="s">
        <v>140</v>
      </c>
      <c r="H1375" s="27" t="s">
        <v>100</v>
      </c>
      <c r="I1375" s="31">
        <f t="shared" ref="I1375:Q1375" si="784">+I1376</f>
        <v>0</v>
      </c>
      <c r="J1375" s="31">
        <f t="shared" si="784"/>
        <v>0</v>
      </c>
      <c r="K1375" s="31">
        <f t="shared" si="784"/>
        <v>0</v>
      </c>
      <c r="L1375" s="31">
        <f t="shared" si="784"/>
        <v>0</v>
      </c>
      <c r="M1375" s="31">
        <f t="shared" si="784"/>
        <v>0</v>
      </c>
      <c r="N1375" s="31">
        <f t="shared" si="784"/>
        <v>0</v>
      </c>
      <c r="O1375" s="31">
        <f t="shared" si="784"/>
        <v>0</v>
      </c>
      <c r="P1375" s="29">
        <f t="shared" si="784"/>
        <v>0</v>
      </c>
      <c r="Q1375" s="29">
        <f t="shared" si="784"/>
        <v>0</v>
      </c>
    </row>
    <row r="1376" spans="1:17" ht="13.6" hidden="1" x14ac:dyDescent="0.25">
      <c r="A1376" s="25" t="s">
        <v>52</v>
      </c>
      <c r="B1376" s="4">
        <v>700</v>
      </c>
      <c r="C1376" s="27" t="s">
        <v>140</v>
      </c>
      <c r="D1376" s="27" t="s">
        <v>100</v>
      </c>
      <c r="E1376" s="53" t="s">
        <v>858</v>
      </c>
      <c r="F1376" s="65">
        <v>540</v>
      </c>
      <c r="G1376" s="27" t="s">
        <v>140</v>
      </c>
      <c r="H1376" s="27" t="s">
        <v>100</v>
      </c>
      <c r="I1376" s="31">
        <f>+J1376+K1376</f>
        <v>0</v>
      </c>
      <c r="J1376" s="31"/>
      <c r="K1376" s="31"/>
      <c r="L1376" s="31">
        <f>+M1376+N1376</f>
        <v>0</v>
      </c>
      <c r="M1376" s="31"/>
      <c r="N1376" s="31"/>
      <c r="O1376" s="31">
        <f>+P1376+Q1376</f>
        <v>0</v>
      </c>
      <c r="P1376" s="29"/>
      <c r="Q1376" s="29"/>
    </row>
    <row r="1377" spans="1:17" ht="27.2" hidden="1" x14ac:dyDescent="0.25">
      <c r="A1377" s="36" t="s">
        <v>81</v>
      </c>
      <c r="B1377" s="4">
        <v>700</v>
      </c>
      <c r="C1377" s="27" t="s">
        <v>140</v>
      </c>
      <c r="D1377" s="27" t="s">
        <v>100</v>
      </c>
      <c r="E1377" s="53" t="s">
        <v>858</v>
      </c>
      <c r="F1377" s="55" t="s">
        <v>675</v>
      </c>
      <c r="G1377" s="27" t="s">
        <v>140</v>
      </c>
      <c r="H1377" s="27" t="s">
        <v>100</v>
      </c>
      <c r="I1377" s="31">
        <f t="shared" ref="I1377:Q1377" si="785">+I1378</f>
        <v>0</v>
      </c>
      <c r="J1377" s="31">
        <f t="shared" si="785"/>
        <v>0</v>
      </c>
      <c r="K1377" s="31">
        <f t="shared" si="785"/>
        <v>0</v>
      </c>
      <c r="L1377" s="31">
        <f t="shared" si="785"/>
        <v>0</v>
      </c>
      <c r="M1377" s="31">
        <f t="shared" si="785"/>
        <v>0</v>
      </c>
      <c r="N1377" s="31">
        <f t="shared" si="785"/>
        <v>0</v>
      </c>
      <c r="O1377" s="31">
        <f t="shared" si="785"/>
        <v>0</v>
      </c>
      <c r="P1377" s="29">
        <f t="shared" si="785"/>
        <v>0</v>
      </c>
      <c r="Q1377" s="29">
        <f t="shared" si="785"/>
        <v>0</v>
      </c>
    </row>
    <row r="1378" spans="1:17" ht="13.6" hidden="1" x14ac:dyDescent="0.25">
      <c r="A1378" s="80" t="s">
        <v>82</v>
      </c>
      <c r="B1378" s="4">
        <v>700</v>
      </c>
      <c r="C1378" s="27" t="s">
        <v>140</v>
      </c>
      <c r="D1378" s="27" t="s">
        <v>100</v>
      </c>
      <c r="E1378" s="53" t="s">
        <v>858</v>
      </c>
      <c r="F1378" s="55" t="s">
        <v>679</v>
      </c>
      <c r="G1378" s="27" t="s">
        <v>140</v>
      </c>
      <c r="H1378" s="27" t="s">
        <v>100</v>
      </c>
      <c r="I1378" s="31">
        <f>+J1378+K1378</f>
        <v>0</v>
      </c>
      <c r="J1378" s="31"/>
      <c r="K1378" s="31"/>
      <c r="L1378" s="31">
        <f>+M1378+N1378</f>
        <v>0</v>
      </c>
      <c r="M1378" s="31"/>
      <c r="N1378" s="31"/>
      <c r="O1378" s="31">
        <f>+P1378+Q1378</f>
        <v>0</v>
      </c>
      <c r="P1378" s="29"/>
      <c r="Q1378" s="29"/>
    </row>
    <row r="1379" spans="1:17" ht="81" hidden="1" customHeight="1" x14ac:dyDescent="0.2">
      <c r="A1379" s="38" t="s">
        <v>859</v>
      </c>
      <c r="B1379" s="4">
        <v>700</v>
      </c>
      <c r="C1379" s="19" t="s">
        <v>140</v>
      </c>
      <c r="D1379" s="19" t="s">
        <v>100</v>
      </c>
      <c r="E1379" s="50" t="s">
        <v>860</v>
      </c>
      <c r="F1379" s="35"/>
      <c r="G1379" s="19" t="s">
        <v>140</v>
      </c>
      <c r="H1379" s="19" t="s">
        <v>100</v>
      </c>
      <c r="I1379" s="23">
        <f t="shared" ref="I1379:Q1379" si="786">+I1380+I1382</f>
        <v>0</v>
      </c>
      <c r="J1379" s="23">
        <f t="shared" si="786"/>
        <v>0</v>
      </c>
      <c r="K1379" s="23">
        <f t="shared" si="786"/>
        <v>0</v>
      </c>
      <c r="L1379" s="23">
        <f t="shared" si="786"/>
        <v>0</v>
      </c>
      <c r="M1379" s="23">
        <f t="shared" si="786"/>
        <v>0</v>
      </c>
      <c r="N1379" s="23">
        <f t="shared" si="786"/>
        <v>0</v>
      </c>
      <c r="O1379" s="23">
        <f t="shared" si="786"/>
        <v>0</v>
      </c>
      <c r="P1379" s="24">
        <f t="shared" si="786"/>
        <v>0</v>
      </c>
      <c r="Q1379" s="24">
        <f t="shared" si="786"/>
        <v>0</v>
      </c>
    </row>
    <row r="1380" spans="1:17" ht="13.6" hidden="1" x14ac:dyDescent="0.25">
      <c r="A1380" s="25" t="s">
        <v>25</v>
      </c>
      <c r="B1380" s="26">
        <v>700</v>
      </c>
      <c r="C1380" s="27" t="s">
        <v>140</v>
      </c>
      <c r="D1380" s="27" t="s">
        <v>100</v>
      </c>
      <c r="E1380" s="53" t="s">
        <v>860</v>
      </c>
      <c r="F1380" s="37" t="s">
        <v>26</v>
      </c>
      <c r="G1380" s="27" t="s">
        <v>140</v>
      </c>
      <c r="H1380" s="27" t="s">
        <v>100</v>
      </c>
      <c r="I1380" s="31">
        <f t="shared" ref="I1380:Q1380" si="787">+I1381</f>
        <v>0</v>
      </c>
      <c r="J1380" s="31">
        <f t="shared" si="787"/>
        <v>0</v>
      </c>
      <c r="K1380" s="31">
        <f t="shared" si="787"/>
        <v>0</v>
      </c>
      <c r="L1380" s="31">
        <f t="shared" si="787"/>
        <v>0</v>
      </c>
      <c r="M1380" s="31">
        <f t="shared" si="787"/>
        <v>0</v>
      </c>
      <c r="N1380" s="31">
        <f t="shared" si="787"/>
        <v>0</v>
      </c>
      <c r="O1380" s="31">
        <f t="shared" si="787"/>
        <v>0</v>
      </c>
      <c r="P1380" s="29">
        <f t="shared" si="787"/>
        <v>0</v>
      </c>
      <c r="Q1380" s="29">
        <f t="shared" si="787"/>
        <v>0</v>
      </c>
    </row>
    <row r="1381" spans="1:17" ht="13.6" hidden="1" x14ac:dyDescent="0.25">
      <c r="A1381" s="25" t="s">
        <v>45</v>
      </c>
      <c r="B1381" s="26">
        <v>700</v>
      </c>
      <c r="C1381" s="27" t="s">
        <v>140</v>
      </c>
      <c r="D1381" s="27" t="s">
        <v>100</v>
      </c>
      <c r="E1381" s="53" t="s">
        <v>860</v>
      </c>
      <c r="F1381" s="37" t="s">
        <v>28</v>
      </c>
      <c r="G1381" s="27" t="s">
        <v>140</v>
      </c>
      <c r="H1381" s="27" t="s">
        <v>100</v>
      </c>
      <c r="I1381" s="31">
        <f>+J1381+K1381</f>
        <v>0</v>
      </c>
      <c r="J1381" s="31"/>
      <c r="K1381" s="31"/>
      <c r="L1381" s="31">
        <f>+M1381+N1381</f>
        <v>0</v>
      </c>
      <c r="M1381" s="31"/>
      <c r="N1381" s="31"/>
      <c r="O1381" s="31">
        <f>+P1381+Q1381</f>
        <v>0</v>
      </c>
      <c r="P1381" s="29"/>
      <c r="Q1381" s="29"/>
    </row>
    <row r="1382" spans="1:17" ht="27.2" hidden="1" x14ac:dyDescent="0.25">
      <c r="A1382" s="36" t="s">
        <v>81</v>
      </c>
      <c r="B1382" s="26">
        <v>700</v>
      </c>
      <c r="C1382" s="27" t="s">
        <v>140</v>
      </c>
      <c r="D1382" s="27" t="s">
        <v>100</v>
      </c>
      <c r="E1382" s="53" t="s">
        <v>860</v>
      </c>
      <c r="F1382" s="37" t="s">
        <v>675</v>
      </c>
      <c r="G1382" s="27" t="s">
        <v>140</v>
      </c>
      <c r="H1382" s="27" t="s">
        <v>100</v>
      </c>
      <c r="I1382" s="31">
        <f t="shared" ref="I1382:Q1382" si="788">+I1383</f>
        <v>0</v>
      </c>
      <c r="J1382" s="31">
        <f t="shared" si="788"/>
        <v>0</v>
      </c>
      <c r="K1382" s="31">
        <f t="shared" si="788"/>
        <v>0</v>
      </c>
      <c r="L1382" s="31">
        <f t="shared" si="788"/>
        <v>0</v>
      </c>
      <c r="M1382" s="31">
        <f t="shared" si="788"/>
        <v>0</v>
      </c>
      <c r="N1382" s="31">
        <f t="shared" si="788"/>
        <v>0</v>
      </c>
      <c r="O1382" s="31">
        <f t="shared" si="788"/>
        <v>0</v>
      </c>
      <c r="P1382" s="32">
        <f t="shared" si="788"/>
        <v>0</v>
      </c>
      <c r="Q1382" s="32">
        <f t="shared" si="788"/>
        <v>0</v>
      </c>
    </row>
    <row r="1383" spans="1:17" ht="13.6" hidden="1" x14ac:dyDescent="0.25">
      <c r="A1383" s="80" t="s">
        <v>82</v>
      </c>
      <c r="B1383" s="26">
        <v>700</v>
      </c>
      <c r="C1383" s="27" t="s">
        <v>140</v>
      </c>
      <c r="D1383" s="27" t="s">
        <v>100</v>
      </c>
      <c r="E1383" s="53" t="s">
        <v>860</v>
      </c>
      <c r="F1383" s="37" t="s">
        <v>679</v>
      </c>
      <c r="G1383" s="27" t="s">
        <v>140</v>
      </c>
      <c r="H1383" s="27" t="s">
        <v>100</v>
      </c>
      <c r="I1383" s="31">
        <f>+J1383+K1383</f>
        <v>0</v>
      </c>
      <c r="J1383" s="31"/>
      <c r="K1383" s="31"/>
      <c r="L1383" s="31">
        <f>+M1383+N1383</f>
        <v>0</v>
      </c>
      <c r="M1383" s="31"/>
      <c r="N1383" s="31"/>
      <c r="O1383" s="31">
        <f>+P1383+Q1383</f>
        <v>0</v>
      </c>
      <c r="P1383" s="29"/>
      <c r="Q1383" s="29"/>
    </row>
    <row r="1384" spans="1:17" ht="51.65" hidden="1" x14ac:dyDescent="0.2">
      <c r="A1384" s="105" t="s">
        <v>861</v>
      </c>
      <c r="B1384" s="4">
        <v>700</v>
      </c>
      <c r="C1384" s="19" t="s">
        <v>140</v>
      </c>
      <c r="D1384" s="19" t="s">
        <v>100</v>
      </c>
      <c r="E1384" s="50" t="s">
        <v>862</v>
      </c>
      <c r="F1384" s="40"/>
      <c r="G1384" s="19" t="s">
        <v>140</v>
      </c>
      <c r="H1384" s="19" t="s">
        <v>100</v>
      </c>
      <c r="I1384" s="23">
        <f t="shared" ref="I1384:Q1384" si="789">+I1385+I1390</f>
        <v>0</v>
      </c>
      <c r="J1384" s="23">
        <f t="shared" si="789"/>
        <v>0</v>
      </c>
      <c r="K1384" s="23">
        <f t="shared" si="789"/>
        <v>0</v>
      </c>
      <c r="L1384" s="23">
        <f t="shared" si="789"/>
        <v>0</v>
      </c>
      <c r="M1384" s="23">
        <f t="shared" si="789"/>
        <v>0</v>
      </c>
      <c r="N1384" s="23">
        <f t="shared" si="789"/>
        <v>0</v>
      </c>
      <c r="O1384" s="23">
        <f t="shared" si="789"/>
        <v>0</v>
      </c>
      <c r="P1384" s="21">
        <f t="shared" si="789"/>
        <v>0</v>
      </c>
      <c r="Q1384" s="21">
        <f t="shared" si="789"/>
        <v>0</v>
      </c>
    </row>
    <row r="1385" spans="1:17" ht="70.5" hidden="1" customHeight="1" x14ac:dyDescent="0.2">
      <c r="A1385" s="38" t="s">
        <v>863</v>
      </c>
      <c r="B1385" s="4">
        <v>700</v>
      </c>
      <c r="C1385" s="19" t="s">
        <v>140</v>
      </c>
      <c r="D1385" s="19" t="s">
        <v>100</v>
      </c>
      <c r="E1385" s="50" t="s">
        <v>864</v>
      </c>
      <c r="F1385" s="40"/>
      <c r="G1385" s="19" t="s">
        <v>140</v>
      </c>
      <c r="H1385" s="19" t="s">
        <v>100</v>
      </c>
      <c r="I1385" s="23">
        <f t="shared" ref="I1385:Q1385" si="790">+I1386+I1388</f>
        <v>0</v>
      </c>
      <c r="J1385" s="23">
        <f t="shared" si="790"/>
        <v>0</v>
      </c>
      <c r="K1385" s="23">
        <f t="shared" si="790"/>
        <v>0</v>
      </c>
      <c r="L1385" s="23">
        <f t="shared" si="790"/>
        <v>0</v>
      </c>
      <c r="M1385" s="23">
        <f t="shared" si="790"/>
        <v>0</v>
      </c>
      <c r="N1385" s="23">
        <f t="shared" si="790"/>
        <v>0</v>
      </c>
      <c r="O1385" s="23">
        <f t="shared" si="790"/>
        <v>0</v>
      </c>
      <c r="P1385" s="21">
        <f t="shared" si="790"/>
        <v>0</v>
      </c>
      <c r="Q1385" s="21">
        <f t="shared" si="790"/>
        <v>0</v>
      </c>
    </row>
    <row r="1386" spans="1:17" ht="27.2" hidden="1" x14ac:dyDescent="0.25">
      <c r="A1386" s="25" t="s">
        <v>499</v>
      </c>
      <c r="B1386" s="4">
        <v>700</v>
      </c>
      <c r="C1386" s="27" t="s">
        <v>140</v>
      </c>
      <c r="D1386" s="27" t="s">
        <v>100</v>
      </c>
      <c r="E1386" s="53" t="s">
        <v>864</v>
      </c>
      <c r="F1386" s="65">
        <v>400</v>
      </c>
      <c r="G1386" s="27" t="s">
        <v>140</v>
      </c>
      <c r="H1386" s="27" t="s">
        <v>100</v>
      </c>
      <c r="I1386" s="31">
        <f t="shared" ref="I1386:Q1386" si="791">+I1387</f>
        <v>0</v>
      </c>
      <c r="J1386" s="31">
        <f t="shared" si="791"/>
        <v>0</v>
      </c>
      <c r="K1386" s="31">
        <f t="shared" si="791"/>
        <v>0</v>
      </c>
      <c r="L1386" s="31">
        <f t="shared" si="791"/>
        <v>0</v>
      </c>
      <c r="M1386" s="31">
        <f t="shared" si="791"/>
        <v>0</v>
      </c>
      <c r="N1386" s="31">
        <f t="shared" si="791"/>
        <v>0</v>
      </c>
      <c r="O1386" s="31">
        <f t="shared" si="791"/>
        <v>0</v>
      </c>
      <c r="P1386" s="29">
        <f t="shared" si="791"/>
        <v>0</v>
      </c>
      <c r="Q1386" s="29">
        <f t="shared" si="791"/>
        <v>0</v>
      </c>
    </row>
    <row r="1387" spans="1:17" ht="27.2" hidden="1" x14ac:dyDescent="0.25">
      <c r="A1387" s="227" t="s">
        <v>865</v>
      </c>
      <c r="B1387" s="4">
        <v>700</v>
      </c>
      <c r="C1387" s="27" t="s">
        <v>140</v>
      </c>
      <c r="D1387" s="27" t="s">
        <v>100</v>
      </c>
      <c r="E1387" s="53" t="s">
        <v>864</v>
      </c>
      <c r="F1387" s="65">
        <v>460</v>
      </c>
      <c r="G1387" s="27" t="s">
        <v>140</v>
      </c>
      <c r="H1387" s="27" t="s">
        <v>100</v>
      </c>
      <c r="I1387" s="31">
        <f>+J1387+K1387</f>
        <v>0</v>
      </c>
      <c r="J1387" s="31"/>
      <c r="K1387" s="31">
        <f>1745-1745</f>
        <v>0</v>
      </c>
      <c r="L1387" s="31">
        <f>+M1387+N1387</f>
        <v>0</v>
      </c>
      <c r="M1387" s="31"/>
      <c r="N1387" s="31">
        <f>1745-1745</f>
        <v>0</v>
      </c>
      <c r="O1387" s="31">
        <f>+P1387+Q1387</f>
        <v>0</v>
      </c>
      <c r="P1387" s="29"/>
      <c r="Q1387" s="29">
        <f>1745-1745</f>
        <v>0</v>
      </c>
    </row>
    <row r="1388" spans="1:17" ht="27.2" hidden="1" x14ac:dyDescent="0.25">
      <c r="A1388" s="25" t="s">
        <v>81</v>
      </c>
      <c r="B1388" s="4">
        <v>700</v>
      </c>
      <c r="C1388" s="27" t="s">
        <v>140</v>
      </c>
      <c r="D1388" s="27" t="s">
        <v>100</v>
      </c>
      <c r="E1388" s="53" t="s">
        <v>864</v>
      </c>
      <c r="F1388" s="55" t="s">
        <v>675</v>
      </c>
      <c r="G1388" s="27" t="s">
        <v>140</v>
      </c>
      <c r="H1388" s="27" t="s">
        <v>100</v>
      </c>
      <c r="I1388" s="31">
        <f t="shared" ref="I1388:Q1388" si="792">+I1389</f>
        <v>0</v>
      </c>
      <c r="J1388" s="31">
        <f t="shared" si="792"/>
        <v>0</v>
      </c>
      <c r="K1388" s="31">
        <f t="shared" si="792"/>
        <v>0</v>
      </c>
      <c r="L1388" s="31">
        <f t="shared" si="792"/>
        <v>0</v>
      </c>
      <c r="M1388" s="31">
        <f t="shared" si="792"/>
        <v>0</v>
      </c>
      <c r="N1388" s="31">
        <f t="shared" si="792"/>
        <v>0</v>
      </c>
      <c r="O1388" s="31">
        <f t="shared" si="792"/>
        <v>0</v>
      </c>
      <c r="P1388" s="29">
        <f t="shared" si="792"/>
        <v>0</v>
      </c>
      <c r="Q1388" s="29">
        <f t="shared" si="792"/>
        <v>0</v>
      </c>
    </row>
    <row r="1389" spans="1:17" ht="13.6" hidden="1" x14ac:dyDescent="0.25">
      <c r="A1389" s="25" t="s">
        <v>82</v>
      </c>
      <c r="B1389" s="4">
        <v>700</v>
      </c>
      <c r="C1389" s="27" t="s">
        <v>140</v>
      </c>
      <c r="D1389" s="27" t="s">
        <v>100</v>
      </c>
      <c r="E1389" s="53" t="s">
        <v>864</v>
      </c>
      <c r="F1389" s="55" t="s">
        <v>679</v>
      </c>
      <c r="G1389" s="27" t="s">
        <v>140</v>
      </c>
      <c r="H1389" s="27" t="s">
        <v>100</v>
      </c>
      <c r="I1389" s="31">
        <f>+J1389+K1389</f>
        <v>0</v>
      </c>
      <c r="J1389" s="31"/>
      <c r="K1389" s="31"/>
      <c r="L1389" s="31">
        <f>+M1389+N1389</f>
        <v>0</v>
      </c>
      <c r="M1389" s="31"/>
      <c r="N1389" s="31"/>
      <c r="O1389" s="31">
        <f>+P1389+Q1389</f>
        <v>0</v>
      </c>
      <c r="P1389" s="29"/>
      <c r="Q1389" s="29"/>
    </row>
    <row r="1390" spans="1:17" ht="64.55" hidden="1" x14ac:dyDescent="0.2">
      <c r="A1390" s="105" t="s">
        <v>866</v>
      </c>
      <c r="B1390" s="4">
        <v>700</v>
      </c>
      <c r="C1390" s="19" t="s">
        <v>140</v>
      </c>
      <c r="D1390" s="19" t="s">
        <v>100</v>
      </c>
      <c r="E1390" s="50" t="s">
        <v>867</v>
      </c>
      <c r="F1390" s="40"/>
      <c r="G1390" s="19" t="s">
        <v>140</v>
      </c>
      <c r="H1390" s="19" t="s">
        <v>100</v>
      </c>
      <c r="I1390" s="23">
        <f t="shared" ref="I1390:Q1390" si="793">+I1391+I1393</f>
        <v>0</v>
      </c>
      <c r="J1390" s="23">
        <f t="shared" si="793"/>
        <v>0</v>
      </c>
      <c r="K1390" s="23">
        <f t="shared" si="793"/>
        <v>0</v>
      </c>
      <c r="L1390" s="23">
        <f t="shared" si="793"/>
        <v>0</v>
      </c>
      <c r="M1390" s="23">
        <f t="shared" si="793"/>
        <v>0</v>
      </c>
      <c r="N1390" s="23">
        <f t="shared" si="793"/>
        <v>0</v>
      </c>
      <c r="O1390" s="23">
        <f t="shared" si="793"/>
        <v>0</v>
      </c>
      <c r="P1390" s="21">
        <f t="shared" si="793"/>
        <v>0</v>
      </c>
      <c r="Q1390" s="21">
        <f t="shared" si="793"/>
        <v>0</v>
      </c>
    </row>
    <row r="1391" spans="1:17" ht="27.2" hidden="1" x14ac:dyDescent="0.25">
      <c r="A1391" s="25" t="s">
        <v>499</v>
      </c>
      <c r="B1391" s="4">
        <v>700</v>
      </c>
      <c r="C1391" s="27" t="s">
        <v>140</v>
      </c>
      <c r="D1391" s="27" t="s">
        <v>100</v>
      </c>
      <c r="E1391" s="53" t="s">
        <v>867</v>
      </c>
      <c r="F1391" s="65">
        <v>400</v>
      </c>
      <c r="G1391" s="27" t="s">
        <v>140</v>
      </c>
      <c r="H1391" s="27" t="s">
        <v>100</v>
      </c>
      <c r="I1391" s="31">
        <f t="shared" ref="I1391:Q1391" si="794">+I1392</f>
        <v>0</v>
      </c>
      <c r="J1391" s="31">
        <f t="shared" si="794"/>
        <v>0</v>
      </c>
      <c r="K1391" s="31">
        <f t="shared" si="794"/>
        <v>0</v>
      </c>
      <c r="L1391" s="31">
        <f t="shared" si="794"/>
        <v>0</v>
      </c>
      <c r="M1391" s="31">
        <f t="shared" si="794"/>
        <v>0</v>
      </c>
      <c r="N1391" s="31">
        <f t="shared" si="794"/>
        <v>0</v>
      </c>
      <c r="O1391" s="31">
        <f t="shared" si="794"/>
        <v>0</v>
      </c>
      <c r="P1391" s="29">
        <f t="shared" si="794"/>
        <v>0</v>
      </c>
      <c r="Q1391" s="29">
        <f t="shared" si="794"/>
        <v>0</v>
      </c>
    </row>
    <row r="1392" spans="1:17" ht="27.2" hidden="1" x14ac:dyDescent="0.25">
      <c r="A1392" s="227" t="s">
        <v>865</v>
      </c>
      <c r="B1392" s="4">
        <v>700</v>
      </c>
      <c r="C1392" s="27" t="s">
        <v>140</v>
      </c>
      <c r="D1392" s="27" t="s">
        <v>100</v>
      </c>
      <c r="E1392" s="53" t="s">
        <v>867</v>
      </c>
      <c r="F1392" s="65">
        <v>460</v>
      </c>
      <c r="G1392" s="27" t="s">
        <v>140</v>
      </c>
      <c r="H1392" s="27" t="s">
        <v>100</v>
      </c>
      <c r="I1392" s="31">
        <f>+J1392+K1392</f>
        <v>0</v>
      </c>
      <c r="J1392" s="31">
        <f>1750-1750</f>
        <v>0</v>
      </c>
      <c r="K1392" s="31"/>
      <c r="L1392" s="31">
        <f>+M1392+N1392</f>
        <v>0</v>
      </c>
      <c r="M1392" s="31">
        <f>1750-1750</f>
        <v>0</v>
      </c>
      <c r="N1392" s="31"/>
      <c r="O1392" s="31">
        <f>+P1392+Q1392</f>
        <v>0</v>
      </c>
      <c r="P1392" s="29">
        <f>1750-1750</f>
        <v>0</v>
      </c>
      <c r="Q1392" s="29"/>
    </row>
    <row r="1393" spans="1:17" ht="27.2" hidden="1" x14ac:dyDescent="0.25">
      <c r="A1393" s="25" t="s">
        <v>81</v>
      </c>
      <c r="B1393" s="4">
        <v>700</v>
      </c>
      <c r="C1393" s="27" t="s">
        <v>140</v>
      </c>
      <c r="D1393" s="27" t="s">
        <v>100</v>
      </c>
      <c r="E1393" s="53" t="s">
        <v>867</v>
      </c>
      <c r="F1393" s="55" t="s">
        <v>675</v>
      </c>
      <c r="G1393" s="27" t="s">
        <v>140</v>
      </c>
      <c r="H1393" s="27" t="s">
        <v>100</v>
      </c>
      <c r="I1393" s="31">
        <f t="shared" ref="I1393:Q1393" si="795">+I1394</f>
        <v>0</v>
      </c>
      <c r="J1393" s="31">
        <f t="shared" si="795"/>
        <v>0</v>
      </c>
      <c r="K1393" s="31">
        <f t="shared" si="795"/>
        <v>0</v>
      </c>
      <c r="L1393" s="31">
        <f t="shared" si="795"/>
        <v>0</v>
      </c>
      <c r="M1393" s="31">
        <f t="shared" si="795"/>
        <v>0</v>
      </c>
      <c r="N1393" s="31">
        <f t="shared" si="795"/>
        <v>0</v>
      </c>
      <c r="O1393" s="31">
        <f t="shared" si="795"/>
        <v>0</v>
      </c>
      <c r="P1393" s="29">
        <f t="shared" si="795"/>
        <v>0</v>
      </c>
      <c r="Q1393" s="29">
        <f t="shared" si="795"/>
        <v>0</v>
      </c>
    </row>
    <row r="1394" spans="1:17" ht="13.6" hidden="1" x14ac:dyDescent="0.25">
      <c r="A1394" s="25" t="s">
        <v>82</v>
      </c>
      <c r="B1394" s="4">
        <v>700</v>
      </c>
      <c r="C1394" s="27" t="s">
        <v>140</v>
      </c>
      <c r="D1394" s="27" t="s">
        <v>100</v>
      </c>
      <c r="E1394" s="53" t="s">
        <v>867</v>
      </c>
      <c r="F1394" s="55" t="s">
        <v>679</v>
      </c>
      <c r="G1394" s="27" t="s">
        <v>140</v>
      </c>
      <c r="H1394" s="27" t="s">
        <v>100</v>
      </c>
      <c r="I1394" s="31">
        <f>+J1394+K1394</f>
        <v>0</v>
      </c>
      <c r="J1394" s="31"/>
      <c r="K1394" s="31"/>
      <c r="L1394" s="31">
        <f>+M1394+N1394</f>
        <v>0</v>
      </c>
      <c r="M1394" s="31"/>
      <c r="N1394" s="31"/>
      <c r="O1394" s="31">
        <f>+P1394+Q1394</f>
        <v>0</v>
      </c>
      <c r="P1394" s="29"/>
      <c r="Q1394" s="29"/>
    </row>
    <row r="1395" spans="1:17" ht="25.85" x14ac:dyDescent="0.2">
      <c r="A1395" s="228" t="s">
        <v>868</v>
      </c>
      <c r="B1395" s="218">
        <v>700</v>
      </c>
      <c r="C1395" s="219" t="s">
        <v>102</v>
      </c>
      <c r="D1395" s="219" t="s">
        <v>181</v>
      </c>
      <c r="E1395" s="220" t="s">
        <v>869</v>
      </c>
      <c r="F1395" s="229"/>
      <c r="G1395" s="219"/>
      <c r="H1395" s="219"/>
      <c r="I1395" s="222">
        <f>+I1396+I1398</f>
        <v>95243.9</v>
      </c>
      <c r="J1395" s="222">
        <f t="shared" ref="J1395:Q1395" si="796">+J1396+J1398</f>
        <v>0</v>
      </c>
      <c r="K1395" s="222">
        <f t="shared" si="796"/>
        <v>95243.9</v>
      </c>
      <c r="L1395" s="222">
        <f t="shared" si="796"/>
        <v>95243.9</v>
      </c>
      <c r="M1395" s="222">
        <f t="shared" si="796"/>
        <v>0</v>
      </c>
      <c r="N1395" s="222">
        <f t="shared" si="796"/>
        <v>95243.9</v>
      </c>
      <c r="O1395" s="222">
        <f t="shared" si="796"/>
        <v>95243.9</v>
      </c>
      <c r="P1395" s="223">
        <f t="shared" si="796"/>
        <v>0</v>
      </c>
      <c r="Q1395" s="223">
        <f t="shared" si="796"/>
        <v>95243.9</v>
      </c>
    </row>
    <row r="1396" spans="1:17" ht="40.75" x14ac:dyDescent="0.25">
      <c r="A1396" s="80" t="s">
        <v>33</v>
      </c>
      <c r="B1396" s="4">
        <v>700</v>
      </c>
      <c r="C1396" s="19" t="s">
        <v>102</v>
      </c>
      <c r="D1396" s="19" t="s">
        <v>181</v>
      </c>
      <c r="E1396" s="129" t="s">
        <v>869</v>
      </c>
      <c r="F1396" s="65">
        <v>100</v>
      </c>
      <c r="G1396" s="19"/>
      <c r="H1396" s="19"/>
      <c r="I1396" s="31">
        <f t="shared" ref="I1396:Q1396" si="797">+I1397</f>
        <v>29242.6</v>
      </c>
      <c r="J1396" s="31">
        <f t="shared" si="797"/>
        <v>0</v>
      </c>
      <c r="K1396" s="31">
        <f t="shared" si="797"/>
        <v>29242.6</v>
      </c>
      <c r="L1396" s="31">
        <f t="shared" si="797"/>
        <v>29242.6</v>
      </c>
      <c r="M1396" s="31">
        <f t="shared" si="797"/>
        <v>0</v>
      </c>
      <c r="N1396" s="31">
        <f t="shared" si="797"/>
        <v>29242.6</v>
      </c>
      <c r="O1396" s="31">
        <f t="shared" si="797"/>
        <v>29242.6</v>
      </c>
      <c r="P1396" s="29">
        <f t="shared" si="797"/>
        <v>0</v>
      </c>
      <c r="Q1396" s="31">
        <f t="shared" si="797"/>
        <v>29242.6</v>
      </c>
    </row>
    <row r="1397" spans="1:17" ht="13.6" x14ac:dyDescent="0.25">
      <c r="A1397" s="25" t="s">
        <v>70</v>
      </c>
      <c r="B1397" s="4">
        <v>700</v>
      </c>
      <c r="C1397" s="19" t="s">
        <v>102</v>
      </c>
      <c r="D1397" s="19" t="s">
        <v>181</v>
      </c>
      <c r="E1397" s="129" t="s">
        <v>869</v>
      </c>
      <c r="F1397" s="65">
        <v>110</v>
      </c>
      <c r="G1397" s="19" t="s">
        <v>102</v>
      </c>
      <c r="H1397" s="19" t="s">
        <v>181</v>
      </c>
      <c r="I1397" s="31">
        <f>+J1397+K1397</f>
        <v>29242.6</v>
      </c>
      <c r="J1397" s="31"/>
      <c r="K1397" s="31">
        <v>29242.6</v>
      </c>
      <c r="L1397" s="31">
        <f>+M1397+N1397</f>
        <v>29242.6</v>
      </c>
      <c r="M1397" s="31"/>
      <c r="N1397" s="31">
        <v>29242.6</v>
      </c>
      <c r="O1397" s="31">
        <f>+P1397+Q1397</f>
        <v>29242.6</v>
      </c>
      <c r="P1397" s="29"/>
      <c r="Q1397" s="31">
        <v>29242.6</v>
      </c>
    </row>
    <row r="1398" spans="1:17" ht="27.2" x14ac:dyDescent="0.25">
      <c r="A1398" s="56" t="s">
        <v>81</v>
      </c>
      <c r="B1398" s="26">
        <v>700</v>
      </c>
      <c r="C1398" s="27" t="s">
        <v>102</v>
      </c>
      <c r="D1398" s="27" t="s">
        <v>181</v>
      </c>
      <c r="E1398" s="129" t="s">
        <v>869</v>
      </c>
      <c r="F1398" s="65">
        <v>600</v>
      </c>
      <c r="G1398" s="27"/>
      <c r="H1398" s="27"/>
      <c r="I1398" s="31">
        <f t="shared" ref="I1398:Q1398" si="798">+I1399</f>
        <v>66001.3</v>
      </c>
      <c r="J1398" s="31">
        <f t="shared" si="798"/>
        <v>0</v>
      </c>
      <c r="K1398" s="31">
        <f t="shared" si="798"/>
        <v>66001.3</v>
      </c>
      <c r="L1398" s="31">
        <f t="shared" si="798"/>
        <v>66001.3</v>
      </c>
      <c r="M1398" s="31">
        <f t="shared" si="798"/>
        <v>0</v>
      </c>
      <c r="N1398" s="31">
        <f t="shared" si="798"/>
        <v>66001.3</v>
      </c>
      <c r="O1398" s="31">
        <f t="shared" si="798"/>
        <v>66001.3</v>
      </c>
      <c r="P1398" s="32">
        <f t="shared" si="798"/>
        <v>0</v>
      </c>
      <c r="Q1398" s="31">
        <f t="shared" si="798"/>
        <v>66001.3</v>
      </c>
    </row>
    <row r="1399" spans="1:17" ht="13.6" x14ac:dyDescent="0.25">
      <c r="A1399" s="25" t="s">
        <v>82</v>
      </c>
      <c r="B1399" s="26">
        <v>700</v>
      </c>
      <c r="C1399" s="27" t="s">
        <v>102</v>
      </c>
      <c r="D1399" s="27" t="s">
        <v>181</v>
      </c>
      <c r="E1399" s="129" t="s">
        <v>869</v>
      </c>
      <c r="F1399" s="42">
        <v>610</v>
      </c>
      <c r="G1399" s="27" t="s">
        <v>102</v>
      </c>
      <c r="H1399" s="27" t="s">
        <v>181</v>
      </c>
      <c r="I1399" s="31">
        <f>+J1399+K1399</f>
        <v>66001.3</v>
      </c>
      <c r="J1399" s="31"/>
      <c r="K1399" s="31">
        <v>66001.3</v>
      </c>
      <c r="L1399" s="31">
        <f>+M1399+N1399</f>
        <v>66001.3</v>
      </c>
      <c r="M1399" s="31"/>
      <c r="N1399" s="31">
        <v>66001.3</v>
      </c>
      <c r="O1399" s="31">
        <f>+P1399+Q1399</f>
        <v>66001.3</v>
      </c>
      <c r="P1399" s="29"/>
      <c r="Q1399" s="31">
        <v>66001.3</v>
      </c>
    </row>
    <row r="1400" spans="1:17" ht="32.6" x14ac:dyDescent="0.2">
      <c r="A1400" s="228" t="s">
        <v>835</v>
      </c>
      <c r="B1400" s="218">
        <v>700</v>
      </c>
      <c r="C1400" s="219" t="s">
        <v>102</v>
      </c>
      <c r="D1400" s="219" t="s">
        <v>181</v>
      </c>
      <c r="E1400" s="220" t="s">
        <v>870</v>
      </c>
      <c r="F1400" s="230"/>
      <c r="G1400" s="219"/>
      <c r="H1400" s="219"/>
      <c r="I1400" s="222">
        <f>+I1401+I1405</f>
        <v>164.1</v>
      </c>
      <c r="J1400" s="222">
        <f t="shared" ref="J1400:Q1400" si="799">+J1401+J1405</f>
        <v>0</v>
      </c>
      <c r="K1400" s="222">
        <f t="shared" si="799"/>
        <v>164.1</v>
      </c>
      <c r="L1400" s="222">
        <f t="shared" si="799"/>
        <v>164.1</v>
      </c>
      <c r="M1400" s="222">
        <f t="shared" si="799"/>
        <v>0</v>
      </c>
      <c r="N1400" s="222">
        <f t="shared" si="799"/>
        <v>164.1</v>
      </c>
      <c r="O1400" s="222">
        <f t="shared" si="799"/>
        <v>164.1</v>
      </c>
      <c r="P1400" s="222">
        <f t="shared" si="799"/>
        <v>0</v>
      </c>
      <c r="Q1400" s="222">
        <f t="shared" si="799"/>
        <v>164.1</v>
      </c>
    </row>
    <row r="1401" spans="1:17" ht="40.75" x14ac:dyDescent="0.25">
      <c r="A1401" s="80" t="s">
        <v>33</v>
      </c>
      <c r="B1401" s="4">
        <v>700</v>
      </c>
      <c r="C1401" s="19" t="s">
        <v>102</v>
      </c>
      <c r="D1401" s="19" t="s">
        <v>181</v>
      </c>
      <c r="E1401" s="129" t="s">
        <v>870</v>
      </c>
      <c r="F1401" s="187">
        <v>100</v>
      </c>
      <c r="G1401" s="19"/>
      <c r="H1401" s="19"/>
      <c r="I1401" s="31">
        <f>+I1404</f>
        <v>70.355999999999995</v>
      </c>
      <c r="J1401" s="31">
        <f t="shared" ref="J1401:Q1401" si="800">+J1404</f>
        <v>0</v>
      </c>
      <c r="K1401" s="31">
        <f t="shared" si="800"/>
        <v>70.355999999999995</v>
      </c>
      <c r="L1401" s="31">
        <f t="shared" si="800"/>
        <v>70.355999999999995</v>
      </c>
      <c r="M1401" s="31">
        <f t="shared" si="800"/>
        <v>0</v>
      </c>
      <c r="N1401" s="31">
        <f t="shared" si="800"/>
        <v>70.355999999999995</v>
      </c>
      <c r="O1401" s="31">
        <f t="shared" si="800"/>
        <v>70.355999999999995</v>
      </c>
      <c r="P1401" s="31">
        <f t="shared" si="800"/>
        <v>0</v>
      </c>
      <c r="Q1401" s="31">
        <f t="shared" si="800"/>
        <v>70.355999999999995</v>
      </c>
    </row>
    <row r="1402" spans="1:17" ht="13.6" hidden="1" x14ac:dyDescent="0.25">
      <c r="A1402" s="25" t="s">
        <v>770</v>
      </c>
      <c r="B1402" s="26">
        <v>700</v>
      </c>
      <c r="C1402" s="27" t="s">
        <v>111</v>
      </c>
      <c r="D1402" s="27" t="s">
        <v>181</v>
      </c>
      <c r="E1402" s="73" t="s">
        <v>782</v>
      </c>
      <c r="F1402" s="187">
        <v>200</v>
      </c>
      <c r="G1402" s="27" t="s">
        <v>111</v>
      </c>
      <c r="H1402" s="27" t="s">
        <v>181</v>
      </c>
      <c r="I1402" s="31">
        <f t="shared" ref="I1402:Q1402" si="801">+I1403</f>
        <v>0</v>
      </c>
      <c r="J1402" s="31">
        <f t="shared" si="801"/>
        <v>0</v>
      </c>
      <c r="K1402" s="31">
        <f t="shared" si="801"/>
        <v>0</v>
      </c>
      <c r="L1402" s="31">
        <f t="shared" si="801"/>
        <v>0</v>
      </c>
      <c r="M1402" s="31">
        <f t="shared" si="801"/>
        <v>0</v>
      </c>
      <c r="N1402" s="31">
        <f t="shared" si="801"/>
        <v>0</v>
      </c>
      <c r="O1402" s="31">
        <f t="shared" si="801"/>
        <v>0</v>
      </c>
      <c r="P1402" s="32">
        <f t="shared" si="801"/>
        <v>0</v>
      </c>
      <c r="Q1402" s="32">
        <f t="shared" si="801"/>
        <v>0</v>
      </c>
    </row>
    <row r="1403" spans="1:17" ht="13.6" hidden="1" x14ac:dyDescent="0.25">
      <c r="A1403" s="25" t="s">
        <v>45</v>
      </c>
      <c r="B1403" s="26">
        <v>700</v>
      </c>
      <c r="C1403" s="27" t="s">
        <v>111</v>
      </c>
      <c r="D1403" s="27" t="s">
        <v>181</v>
      </c>
      <c r="E1403" s="73" t="s">
        <v>782</v>
      </c>
      <c r="F1403" s="187">
        <v>240</v>
      </c>
      <c r="G1403" s="27" t="s">
        <v>111</v>
      </c>
      <c r="H1403" s="27" t="s">
        <v>181</v>
      </c>
      <c r="I1403" s="31">
        <f t="shared" ref="I1403:I1404" si="802">+J1403+K1403</f>
        <v>0</v>
      </c>
      <c r="J1403" s="31"/>
      <c r="K1403" s="31"/>
      <c r="L1403" s="31">
        <f t="shared" ref="L1403:L1404" si="803">+M1403+N1403</f>
        <v>0</v>
      </c>
      <c r="M1403" s="31"/>
      <c r="N1403" s="31"/>
      <c r="O1403" s="31">
        <f t="shared" ref="O1403:O1404" si="804">+P1403+Q1403</f>
        <v>0</v>
      </c>
      <c r="P1403" s="32"/>
      <c r="Q1403" s="32"/>
    </row>
    <row r="1404" spans="1:17" ht="27.2" x14ac:dyDescent="0.25">
      <c r="A1404" s="25" t="s">
        <v>70</v>
      </c>
      <c r="B1404" s="4">
        <v>700</v>
      </c>
      <c r="C1404" s="19" t="s">
        <v>102</v>
      </c>
      <c r="D1404" s="19" t="s">
        <v>181</v>
      </c>
      <c r="E1404" s="129" t="s">
        <v>870</v>
      </c>
      <c r="F1404" s="187">
        <v>110</v>
      </c>
      <c r="G1404" s="19" t="s">
        <v>102</v>
      </c>
      <c r="H1404" s="19" t="s">
        <v>181</v>
      </c>
      <c r="I1404" s="31">
        <f t="shared" si="802"/>
        <v>70.355999999999995</v>
      </c>
      <c r="J1404" s="31"/>
      <c r="K1404" s="31">
        <v>70.355999999999995</v>
      </c>
      <c r="L1404" s="31">
        <f t="shared" si="803"/>
        <v>70.355999999999995</v>
      </c>
      <c r="M1404" s="31"/>
      <c r="N1404" s="31">
        <v>70.355999999999995</v>
      </c>
      <c r="O1404" s="31">
        <f t="shared" si="804"/>
        <v>70.355999999999995</v>
      </c>
      <c r="P1404" s="29"/>
      <c r="Q1404" s="31">
        <v>70.355999999999995</v>
      </c>
    </row>
    <row r="1405" spans="1:17" ht="27.2" x14ac:dyDescent="0.25">
      <c r="A1405" s="36" t="s">
        <v>81</v>
      </c>
      <c r="B1405" s="26">
        <v>700</v>
      </c>
      <c r="C1405" s="27" t="s">
        <v>102</v>
      </c>
      <c r="D1405" s="27" t="s">
        <v>181</v>
      </c>
      <c r="E1405" s="129" t="s">
        <v>870</v>
      </c>
      <c r="F1405" s="187">
        <v>600</v>
      </c>
      <c r="G1405" s="27"/>
      <c r="H1405" s="27"/>
      <c r="I1405" s="31">
        <f>+I1418</f>
        <v>93.744</v>
      </c>
      <c r="J1405" s="31">
        <f t="shared" ref="J1405:Q1405" si="805">+J1418</f>
        <v>0</v>
      </c>
      <c r="K1405" s="31">
        <f t="shared" si="805"/>
        <v>93.744</v>
      </c>
      <c r="L1405" s="31">
        <f t="shared" si="805"/>
        <v>93.744</v>
      </c>
      <c r="M1405" s="31">
        <f t="shared" si="805"/>
        <v>0</v>
      </c>
      <c r="N1405" s="31">
        <f t="shared" si="805"/>
        <v>93.744</v>
      </c>
      <c r="O1405" s="31">
        <f t="shared" si="805"/>
        <v>93.744</v>
      </c>
      <c r="P1405" s="31">
        <f t="shared" si="805"/>
        <v>0</v>
      </c>
      <c r="Q1405" s="31">
        <f t="shared" si="805"/>
        <v>93.744</v>
      </c>
    </row>
    <row r="1406" spans="1:17" ht="78.150000000000006" hidden="1" x14ac:dyDescent="0.2">
      <c r="A1406" s="43" t="s">
        <v>871</v>
      </c>
      <c r="B1406" s="4">
        <v>700</v>
      </c>
      <c r="C1406" s="19" t="s">
        <v>111</v>
      </c>
      <c r="D1406" s="19" t="s">
        <v>181</v>
      </c>
      <c r="E1406" s="64" t="s">
        <v>872</v>
      </c>
      <c r="F1406" s="196"/>
      <c r="G1406" s="19" t="s">
        <v>111</v>
      </c>
      <c r="H1406" s="19" t="s">
        <v>181</v>
      </c>
      <c r="I1406" s="23">
        <f t="shared" ref="I1406:Q1406" si="806">+I1409+I1407</f>
        <v>0</v>
      </c>
      <c r="J1406" s="23">
        <f t="shared" si="806"/>
        <v>0</v>
      </c>
      <c r="K1406" s="23">
        <f t="shared" si="806"/>
        <v>0</v>
      </c>
      <c r="L1406" s="23">
        <f t="shared" si="806"/>
        <v>0</v>
      </c>
      <c r="M1406" s="23">
        <f t="shared" si="806"/>
        <v>0</v>
      </c>
      <c r="N1406" s="23">
        <f t="shared" si="806"/>
        <v>0</v>
      </c>
      <c r="O1406" s="23">
        <f t="shared" si="806"/>
        <v>0</v>
      </c>
      <c r="P1406" s="24">
        <f t="shared" si="806"/>
        <v>0</v>
      </c>
      <c r="Q1406" s="24">
        <f t="shared" si="806"/>
        <v>0</v>
      </c>
    </row>
    <row r="1407" spans="1:17" ht="13.6" hidden="1" x14ac:dyDescent="0.25">
      <c r="A1407" s="25" t="s">
        <v>770</v>
      </c>
      <c r="B1407" s="26">
        <v>700</v>
      </c>
      <c r="C1407" s="27" t="s">
        <v>111</v>
      </c>
      <c r="D1407" s="27" t="s">
        <v>181</v>
      </c>
      <c r="E1407" s="73" t="s">
        <v>872</v>
      </c>
      <c r="F1407" s="187">
        <v>200</v>
      </c>
      <c r="G1407" s="27" t="s">
        <v>111</v>
      </c>
      <c r="H1407" s="27" t="s">
        <v>181</v>
      </c>
      <c r="I1407" s="31">
        <f t="shared" ref="I1407:Q1407" si="807">+I1408</f>
        <v>0</v>
      </c>
      <c r="J1407" s="31">
        <f t="shared" si="807"/>
        <v>0</v>
      </c>
      <c r="K1407" s="31">
        <f t="shared" si="807"/>
        <v>0</v>
      </c>
      <c r="L1407" s="31">
        <f t="shared" si="807"/>
        <v>0</v>
      </c>
      <c r="M1407" s="31">
        <f t="shared" si="807"/>
        <v>0</v>
      </c>
      <c r="N1407" s="31">
        <f t="shared" si="807"/>
        <v>0</v>
      </c>
      <c r="O1407" s="31">
        <f t="shared" si="807"/>
        <v>0</v>
      </c>
      <c r="P1407" s="32">
        <f t="shared" si="807"/>
        <v>0</v>
      </c>
      <c r="Q1407" s="32">
        <f t="shared" si="807"/>
        <v>0</v>
      </c>
    </row>
    <row r="1408" spans="1:17" ht="13.6" hidden="1" x14ac:dyDescent="0.25">
      <c r="A1408" s="25" t="s">
        <v>45</v>
      </c>
      <c r="B1408" s="26">
        <v>700</v>
      </c>
      <c r="C1408" s="27" t="s">
        <v>111</v>
      </c>
      <c r="D1408" s="27" t="s">
        <v>181</v>
      </c>
      <c r="E1408" s="73" t="s">
        <v>872</v>
      </c>
      <c r="F1408" s="187">
        <v>240</v>
      </c>
      <c r="G1408" s="27" t="s">
        <v>111</v>
      </c>
      <c r="H1408" s="27" t="s">
        <v>181</v>
      </c>
      <c r="I1408" s="31">
        <f>+J1408+K1408</f>
        <v>0</v>
      </c>
      <c r="J1408" s="31"/>
      <c r="K1408" s="31"/>
      <c r="L1408" s="31">
        <f>+M1408+N1408</f>
        <v>0</v>
      </c>
      <c r="M1408" s="31"/>
      <c r="N1408" s="31"/>
      <c r="O1408" s="31">
        <f>+P1408+Q1408</f>
        <v>0</v>
      </c>
      <c r="P1408" s="32"/>
      <c r="Q1408" s="32"/>
    </row>
    <row r="1409" spans="1:17" ht="13.6" hidden="1" x14ac:dyDescent="0.25">
      <c r="A1409" s="106" t="s">
        <v>287</v>
      </c>
      <c r="B1409" s="26">
        <v>700</v>
      </c>
      <c r="C1409" s="27" t="s">
        <v>111</v>
      </c>
      <c r="D1409" s="27" t="s">
        <v>181</v>
      </c>
      <c r="E1409" s="73" t="s">
        <v>872</v>
      </c>
      <c r="F1409" s="187">
        <v>400</v>
      </c>
      <c r="G1409" s="27" t="s">
        <v>111</v>
      </c>
      <c r="H1409" s="27" t="s">
        <v>181</v>
      </c>
      <c r="I1409" s="31">
        <f t="shared" ref="I1409:Q1409" si="808">+I1410</f>
        <v>0</v>
      </c>
      <c r="J1409" s="31">
        <f t="shared" si="808"/>
        <v>0</v>
      </c>
      <c r="K1409" s="31">
        <f t="shared" si="808"/>
        <v>0</v>
      </c>
      <c r="L1409" s="31">
        <f t="shared" si="808"/>
        <v>0</v>
      </c>
      <c r="M1409" s="31">
        <f t="shared" si="808"/>
        <v>0</v>
      </c>
      <c r="N1409" s="31">
        <f t="shared" si="808"/>
        <v>0</v>
      </c>
      <c r="O1409" s="31">
        <f t="shared" si="808"/>
        <v>0</v>
      </c>
      <c r="P1409" s="32">
        <f t="shared" si="808"/>
        <v>0</v>
      </c>
      <c r="Q1409" s="32">
        <f t="shared" si="808"/>
        <v>0</v>
      </c>
    </row>
    <row r="1410" spans="1:17" ht="13.6" hidden="1" x14ac:dyDescent="0.25">
      <c r="A1410" s="107" t="s">
        <v>289</v>
      </c>
      <c r="B1410" s="26">
        <v>700</v>
      </c>
      <c r="C1410" s="27" t="s">
        <v>111</v>
      </c>
      <c r="D1410" s="27" t="s">
        <v>181</v>
      </c>
      <c r="E1410" s="73" t="s">
        <v>872</v>
      </c>
      <c r="F1410" s="187">
        <v>410</v>
      </c>
      <c r="G1410" s="27" t="s">
        <v>111</v>
      </c>
      <c r="H1410" s="27" t="s">
        <v>181</v>
      </c>
      <c r="I1410" s="31">
        <f>+J1410+K1410</f>
        <v>0</v>
      </c>
      <c r="J1410" s="31"/>
      <c r="K1410" s="31"/>
      <c r="L1410" s="31">
        <f>+M1410+N1410</f>
        <v>0</v>
      </c>
      <c r="M1410" s="31"/>
      <c r="N1410" s="31"/>
      <c r="O1410" s="31">
        <f>+P1410+Q1410</f>
        <v>0</v>
      </c>
      <c r="P1410" s="32"/>
      <c r="Q1410" s="32"/>
    </row>
    <row r="1411" spans="1:17" hidden="1" x14ac:dyDescent="0.2">
      <c r="A1411" s="78" t="s">
        <v>873</v>
      </c>
      <c r="B1411" s="4">
        <v>700</v>
      </c>
      <c r="C1411" s="19" t="s">
        <v>111</v>
      </c>
      <c r="D1411" s="19" t="s">
        <v>181</v>
      </c>
      <c r="E1411" s="21" t="s">
        <v>874</v>
      </c>
      <c r="F1411" s="196"/>
      <c r="G1411" s="19" t="s">
        <v>111</v>
      </c>
      <c r="H1411" s="19" t="s">
        <v>181</v>
      </c>
      <c r="I1411" s="23">
        <f t="shared" ref="I1411:Q1411" si="809">+I1412+I1415</f>
        <v>0</v>
      </c>
      <c r="J1411" s="23">
        <f t="shared" si="809"/>
        <v>0</v>
      </c>
      <c r="K1411" s="23">
        <f t="shared" si="809"/>
        <v>0</v>
      </c>
      <c r="L1411" s="23">
        <f t="shared" si="809"/>
        <v>0</v>
      </c>
      <c r="M1411" s="23">
        <f t="shared" si="809"/>
        <v>0</v>
      </c>
      <c r="N1411" s="23">
        <f t="shared" si="809"/>
        <v>0</v>
      </c>
      <c r="O1411" s="23">
        <f t="shared" si="809"/>
        <v>0</v>
      </c>
      <c r="P1411" s="24">
        <f t="shared" si="809"/>
        <v>0</v>
      </c>
      <c r="Q1411" s="24">
        <f t="shared" si="809"/>
        <v>0</v>
      </c>
    </row>
    <row r="1412" spans="1:17" ht="29.25" hidden="1" customHeight="1" x14ac:dyDescent="0.2">
      <c r="A1412" s="78" t="s">
        <v>875</v>
      </c>
      <c r="B1412" s="4">
        <v>700</v>
      </c>
      <c r="C1412" s="19" t="s">
        <v>111</v>
      </c>
      <c r="D1412" s="19" t="s">
        <v>181</v>
      </c>
      <c r="E1412" s="21" t="s">
        <v>876</v>
      </c>
      <c r="F1412" s="196"/>
      <c r="G1412" s="19" t="s">
        <v>111</v>
      </c>
      <c r="H1412" s="19" t="s">
        <v>181</v>
      </c>
      <c r="I1412" s="23">
        <f t="shared" ref="I1412:Q1413" si="810">+I1413</f>
        <v>0</v>
      </c>
      <c r="J1412" s="23">
        <f t="shared" si="810"/>
        <v>0</v>
      </c>
      <c r="K1412" s="23">
        <f t="shared" si="810"/>
        <v>0</v>
      </c>
      <c r="L1412" s="23">
        <f t="shared" si="810"/>
        <v>0</v>
      </c>
      <c r="M1412" s="23">
        <f t="shared" si="810"/>
        <v>0</v>
      </c>
      <c r="N1412" s="23">
        <f t="shared" si="810"/>
        <v>0</v>
      </c>
      <c r="O1412" s="23">
        <f t="shared" si="810"/>
        <v>0</v>
      </c>
      <c r="P1412" s="24">
        <f t="shared" si="810"/>
        <v>0</v>
      </c>
      <c r="Q1412" s="24">
        <f t="shared" si="810"/>
        <v>0</v>
      </c>
    </row>
    <row r="1413" spans="1:17" ht="13.6" hidden="1" x14ac:dyDescent="0.25">
      <c r="A1413" s="25" t="s">
        <v>770</v>
      </c>
      <c r="B1413" s="26">
        <v>700</v>
      </c>
      <c r="C1413" s="27" t="s">
        <v>111</v>
      </c>
      <c r="D1413" s="27" t="s">
        <v>181</v>
      </c>
      <c r="E1413" s="29" t="s">
        <v>876</v>
      </c>
      <c r="F1413" s="187">
        <v>200</v>
      </c>
      <c r="G1413" s="27" t="s">
        <v>111</v>
      </c>
      <c r="H1413" s="27" t="s">
        <v>181</v>
      </c>
      <c r="I1413" s="31">
        <f t="shared" si="810"/>
        <v>0</v>
      </c>
      <c r="J1413" s="31">
        <f t="shared" si="810"/>
        <v>0</v>
      </c>
      <c r="K1413" s="31">
        <f t="shared" si="810"/>
        <v>0</v>
      </c>
      <c r="L1413" s="31">
        <f t="shared" si="810"/>
        <v>0</v>
      </c>
      <c r="M1413" s="31">
        <f t="shared" si="810"/>
        <v>0</v>
      </c>
      <c r="N1413" s="31">
        <f t="shared" si="810"/>
        <v>0</v>
      </c>
      <c r="O1413" s="31">
        <f t="shared" si="810"/>
        <v>0</v>
      </c>
      <c r="P1413" s="32">
        <f t="shared" si="810"/>
        <v>0</v>
      </c>
      <c r="Q1413" s="32">
        <f t="shared" si="810"/>
        <v>0</v>
      </c>
    </row>
    <row r="1414" spans="1:17" ht="13.6" hidden="1" x14ac:dyDescent="0.25">
      <c r="A1414" s="25" t="s">
        <v>45</v>
      </c>
      <c r="B1414" s="26">
        <v>700</v>
      </c>
      <c r="C1414" s="27" t="s">
        <v>111</v>
      </c>
      <c r="D1414" s="27" t="s">
        <v>181</v>
      </c>
      <c r="E1414" s="29" t="s">
        <v>876</v>
      </c>
      <c r="F1414" s="187">
        <v>240</v>
      </c>
      <c r="G1414" s="27" t="s">
        <v>111</v>
      </c>
      <c r="H1414" s="27" t="s">
        <v>181</v>
      </c>
      <c r="I1414" s="31">
        <f>+J1414+K1414</f>
        <v>0</v>
      </c>
      <c r="J1414" s="31"/>
      <c r="K1414" s="31"/>
      <c r="L1414" s="31">
        <f>+M1414+N1414</f>
        <v>0</v>
      </c>
      <c r="M1414" s="31"/>
      <c r="N1414" s="31"/>
      <c r="O1414" s="31">
        <f>+P1414+Q1414</f>
        <v>0</v>
      </c>
      <c r="P1414" s="32"/>
      <c r="Q1414" s="32"/>
    </row>
    <row r="1415" spans="1:17" ht="42.45" hidden="1" customHeight="1" x14ac:dyDescent="0.2">
      <c r="A1415" s="78" t="s">
        <v>877</v>
      </c>
      <c r="B1415" s="4">
        <v>700</v>
      </c>
      <c r="C1415" s="19" t="s">
        <v>111</v>
      </c>
      <c r="D1415" s="19" t="s">
        <v>181</v>
      </c>
      <c r="E1415" s="21" t="s">
        <v>878</v>
      </c>
      <c r="F1415" s="196"/>
      <c r="G1415" s="19" t="s">
        <v>111</v>
      </c>
      <c r="H1415" s="19" t="s">
        <v>181</v>
      </c>
      <c r="I1415" s="23">
        <f t="shared" ref="I1415:Q1416" si="811">+I1416</f>
        <v>0</v>
      </c>
      <c r="J1415" s="23">
        <f t="shared" si="811"/>
        <v>0</v>
      </c>
      <c r="K1415" s="23">
        <f t="shared" si="811"/>
        <v>0</v>
      </c>
      <c r="L1415" s="23">
        <f t="shared" si="811"/>
        <v>0</v>
      </c>
      <c r="M1415" s="23">
        <f t="shared" si="811"/>
        <v>0</v>
      </c>
      <c r="N1415" s="23">
        <f t="shared" si="811"/>
        <v>0</v>
      </c>
      <c r="O1415" s="23">
        <f t="shared" si="811"/>
        <v>0</v>
      </c>
      <c r="P1415" s="24">
        <f t="shared" si="811"/>
        <v>0</v>
      </c>
      <c r="Q1415" s="24">
        <f t="shared" si="811"/>
        <v>0</v>
      </c>
    </row>
    <row r="1416" spans="1:17" ht="13.6" hidden="1" x14ac:dyDescent="0.25">
      <c r="A1416" s="25" t="s">
        <v>770</v>
      </c>
      <c r="B1416" s="26">
        <v>700</v>
      </c>
      <c r="C1416" s="27" t="s">
        <v>111</v>
      </c>
      <c r="D1416" s="27" t="s">
        <v>181</v>
      </c>
      <c r="E1416" s="29" t="s">
        <v>878</v>
      </c>
      <c r="F1416" s="187">
        <v>200</v>
      </c>
      <c r="G1416" s="27" t="s">
        <v>111</v>
      </c>
      <c r="H1416" s="27" t="s">
        <v>181</v>
      </c>
      <c r="I1416" s="31">
        <f t="shared" si="811"/>
        <v>0</v>
      </c>
      <c r="J1416" s="31">
        <f t="shared" si="811"/>
        <v>0</v>
      </c>
      <c r="K1416" s="31">
        <f t="shared" si="811"/>
        <v>0</v>
      </c>
      <c r="L1416" s="31">
        <f t="shared" si="811"/>
        <v>0</v>
      </c>
      <c r="M1416" s="31">
        <f t="shared" si="811"/>
        <v>0</v>
      </c>
      <c r="N1416" s="31">
        <f t="shared" si="811"/>
        <v>0</v>
      </c>
      <c r="O1416" s="31">
        <f t="shared" si="811"/>
        <v>0</v>
      </c>
      <c r="P1416" s="32">
        <f t="shared" si="811"/>
        <v>0</v>
      </c>
      <c r="Q1416" s="32">
        <f t="shared" si="811"/>
        <v>0</v>
      </c>
    </row>
    <row r="1417" spans="1:17" ht="13.6" hidden="1" x14ac:dyDescent="0.25">
      <c r="A1417" s="25" t="s">
        <v>45</v>
      </c>
      <c r="B1417" s="26">
        <v>700</v>
      </c>
      <c r="C1417" s="27" t="s">
        <v>111</v>
      </c>
      <c r="D1417" s="27" t="s">
        <v>181</v>
      </c>
      <c r="E1417" s="29" t="s">
        <v>878</v>
      </c>
      <c r="F1417" s="187">
        <v>240</v>
      </c>
      <c r="G1417" s="27" t="s">
        <v>111</v>
      </c>
      <c r="H1417" s="27" t="s">
        <v>181</v>
      </c>
      <c r="I1417" s="31">
        <f t="shared" ref="I1417:I1418" si="812">+J1417+K1417</f>
        <v>0</v>
      </c>
      <c r="J1417" s="31"/>
      <c r="K1417" s="31">
        <v>0</v>
      </c>
      <c r="L1417" s="31">
        <f t="shared" ref="L1417:L1418" si="813">+M1417+N1417</f>
        <v>0</v>
      </c>
      <c r="M1417" s="31"/>
      <c r="N1417" s="31"/>
      <c r="O1417" s="31">
        <f t="shared" ref="O1417:O1418" si="814">+P1417+Q1417</f>
        <v>0</v>
      </c>
      <c r="P1417" s="32"/>
      <c r="Q1417" s="32"/>
    </row>
    <row r="1418" spans="1:17" ht="27.2" x14ac:dyDescent="0.25">
      <c r="A1418" s="25" t="s">
        <v>82</v>
      </c>
      <c r="B1418" s="26">
        <v>700</v>
      </c>
      <c r="C1418" s="27" t="s">
        <v>102</v>
      </c>
      <c r="D1418" s="27" t="s">
        <v>181</v>
      </c>
      <c r="E1418" s="129" t="s">
        <v>870</v>
      </c>
      <c r="F1418" s="65">
        <v>610</v>
      </c>
      <c r="G1418" s="27" t="s">
        <v>102</v>
      </c>
      <c r="H1418" s="27" t="s">
        <v>181</v>
      </c>
      <c r="I1418" s="31">
        <f t="shared" si="812"/>
        <v>93.744</v>
      </c>
      <c r="J1418" s="31"/>
      <c r="K1418" s="31">
        <v>93.744</v>
      </c>
      <c r="L1418" s="31">
        <f t="shared" si="813"/>
        <v>93.744</v>
      </c>
      <c r="M1418" s="31"/>
      <c r="N1418" s="31">
        <v>93.744</v>
      </c>
      <c r="O1418" s="31">
        <f t="shared" si="814"/>
        <v>93.744</v>
      </c>
      <c r="P1418" s="29"/>
      <c r="Q1418" s="31">
        <v>93.744</v>
      </c>
    </row>
    <row r="1419" spans="1:17" ht="25.85" x14ac:dyDescent="0.2">
      <c r="A1419" s="228" t="s">
        <v>868</v>
      </c>
      <c r="B1419" s="218">
        <v>700</v>
      </c>
      <c r="C1419" s="219" t="s">
        <v>102</v>
      </c>
      <c r="D1419" s="219" t="s">
        <v>181</v>
      </c>
      <c r="E1419" s="220" t="s">
        <v>879</v>
      </c>
      <c r="F1419" s="221"/>
      <c r="G1419" s="219"/>
      <c r="H1419" s="219"/>
      <c r="I1419" s="222">
        <f t="shared" ref="I1419:Q1419" si="815">+I1420+I1422</f>
        <v>3968.5</v>
      </c>
      <c r="J1419" s="222">
        <f t="shared" si="815"/>
        <v>0</v>
      </c>
      <c r="K1419" s="222">
        <f t="shared" si="815"/>
        <v>3968.5</v>
      </c>
      <c r="L1419" s="222">
        <f t="shared" si="815"/>
        <v>3968.5</v>
      </c>
      <c r="M1419" s="222">
        <f t="shared" si="815"/>
        <v>0</v>
      </c>
      <c r="N1419" s="222">
        <f t="shared" si="815"/>
        <v>3968.5</v>
      </c>
      <c r="O1419" s="222">
        <f t="shared" si="815"/>
        <v>3968.5</v>
      </c>
      <c r="P1419" s="223">
        <f t="shared" si="815"/>
        <v>0</v>
      </c>
      <c r="Q1419" s="223">
        <f t="shared" si="815"/>
        <v>3968.5</v>
      </c>
    </row>
    <row r="1420" spans="1:17" ht="40.75" x14ac:dyDescent="0.25">
      <c r="A1420" s="80" t="s">
        <v>33</v>
      </c>
      <c r="B1420" s="4">
        <v>700</v>
      </c>
      <c r="C1420" s="19" t="s">
        <v>102</v>
      </c>
      <c r="D1420" s="19" t="s">
        <v>181</v>
      </c>
      <c r="E1420" s="129" t="s">
        <v>879</v>
      </c>
      <c r="F1420" s="65">
        <v>100</v>
      </c>
      <c r="G1420" s="19"/>
      <c r="H1420" s="19"/>
      <c r="I1420" s="31">
        <f t="shared" ref="I1420:Q1420" si="816">+I1421</f>
        <v>1215.5999999999999</v>
      </c>
      <c r="J1420" s="31">
        <f t="shared" si="816"/>
        <v>0</v>
      </c>
      <c r="K1420" s="31">
        <f t="shared" si="816"/>
        <v>1215.5999999999999</v>
      </c>
      <c r="L1420" s="31">
        <f t="shared" si="816"/>
        <v>1215.5999999999999</v>
      </c>
      <c r="M1420" s="31">
        <f t="shared" si="816"/>
        <v>0</v>
      </c>
      <c r="N1420" s="31">
        <f t="shared" si="816"/>
        <v>1215.5999999999999</v>
      </c>
      <c r="O1420" s="31">
        <f t="shared" si="816"/>
        <v>1215.5999999999999</v>
      </c>
      <c r="P1420" s="29">
        <f t="shared" si="816"/>
        <v>0</v>
      </c>
      <c r="Q1420" s="31">
        <f t="shared" si="816"/>
        <v>1215.5999999999999</v>
      </c>
    </row>
    <row r="1421" spans="1:17" ht="27.2" x14ac:dyDescent="0.25">
      <c r="A1421" s="25" t="s">
        <v>70</v>
      </c>
      <c r="B1421" s="4">
        <v>700</v>
      </c>
      <c r="C1421" s="19" t="s">
        <v>102</v>
      </c>
      <c r="D1421" s="19" t="s">
        <v>181</v>
      </c>
      <c r="E1421" s="129" t="s">
        <v>879</v>
      </c>
      <c r="F1421" s="65">
        <v>110</v>
      </c>
      <c r="G1421" s="19" t="s">
        <v>102</v>
      </c>
      <c r="H1421" s="19" t="s">
        <v>181</v>
      </c>
      <c r="I1421" s="31">
        <f>+J1421+K1421</f>
        <v>1215.5999999999999</v>
      </c>
      <c r="J1421" s="31"/>
      <c r="K1421" s="31">
        <v>1215.5999999999999</v>
      </c>
      <c r="L1421" s="31">
        <f>+M1421+N1421</f>
        <v>1215.5999999999999</v>
      </c>
      <c r="M1421" s="31"/>
      <c r="N1421" s="31">
        <v>1215.5999999999999</v>
      </c>
      <c r="O1421" s="31">
        <f>+P1421+Q1421</f>
        <v>1215.5999999999999</v>
      </c>
      <c r="P1421" s="29"/>
      <c r="Q1421" s="31">
        <v>1215.5999999999999</v>
      </c>
    </row>
    <row r="1422" spans="1:17" ht="27.2" x14ac:dyDescent="0.25">
      <c r="A1422" s="36" t="s">
        <v>81</v>
      </c>
      <c r="B1422" s="26">
        <v>700</v>
      </c>
      <c r="C1422" s="27" t="s">
        <v>102</v>
      </c>
      <c r="D1422" s="27" t="s">
        <v>181</v>
      </c>
      <c r="E1422" s="129" t="s">
        <v>879</v>
      </c>
      <c r="F1422" s="42">
        <v>600</v>
      </c>
      <c r="G1422" s="27"/>
      <c r="H1422" s="27"/>
      <c r="I1422" s="31">
        <f t="shared" ref="I1422:Q1422" si="817">+I1423</f>
        <v>2752.9</v>
      </c>
      <c r="J1422" s="31">
        <f t="shared" si="817"/>
        <v>0</v>
      </c>
      <c r="K1422" s="31">
        <f t="shared" si="817"/>
        <v>2752.9</v>
      </c>
      <c r="L1422" s="31">
        <f t="shared" si="817"/>
        <v>2752.9</v>
      </c>
      <c r="M1422" s="31">
        <f t="shared" si="817"/>
        <v>0</v>
      </c>
      <c r="N1422" s="31">
        <f t="shared" si="817"/>
        <v>2752.9</v>
      </c>
      <c r="O1422" s="31">
        <f t="shared" si="817"/>
        <v>2752.9</v>
      </c>
      <c r="P1422" s="32">
        <f t="shared" si="817"/>
        <v>0</v>
      </c>
      <c r="Q1422" s="31">
        <f t="shared" si="817"/>
        <v>2752.9</v>
      </c>
    </row>
    <row r="1423" spans="1:17" ht="27.2" x14ac:dyDescent="0.25">
      <c r="A1423" s="80" t="s">
        <v>82</v>
      </c>
      <c r="B1423" s="26">
        <v>700</v>
      </c>
      <c r="C1423" s="27" t="s">
        <v>102</v>
      </c>
      <c r="D1423" s="27" t="s">
        <v>181</v>
      </c>
      <c r="E1423" s="129" t="s">
        <v>879</v>
      </c>
      <c r="F1423" s="42">
        <v>610</v>
      </c>
      <c r="G1423" s="27" t="s">
        <v>102</v>
      </c>
      <c r="H1423" s="27" t="s">
        <v>181</v>
      </c>
      <c r="I1423" s="31">
        <f>+J1423+K1423</f>
        <v>2752.9</v>
      </c>
      <c r="J1423" s="31"/>
      <c r="K1423" s="31">
        <v>2752.9</v>
      </c>
      <c r="L1423" s="31">
        <f>+M1423+N1423</f>
        <v>2752.9</v>
      </c>
      <c r="M1423" s="31"/>
      <c r="N1423" s="31">
        <v>2752.9</v>
      </c>
      <c r="O1423" s="31">
        <f>+P1423+Q1423</f>
        <v>2752.9</v>
      </c>
      <c r="P1423" s="29"/>
      <c r="Q1423" s="31">
        <v>2752.9</v>
      </c>
    </row>
    <row r="1424" spans="1:17" x14ac:dyDescent="0.2">
      <c r="A1424" s="231" t="s">
        <v>880</v>
      </c>
      <c r="B1424" s="61">
        <v>700</v>
      </c>
      <c r="C1424" s="46" t="s">
        <v>140</v>
      </c>
      <c r="D1424" s="46" t="s">
        <v>181</v>
      </c>
      <c r="E1424" s="75" t="s">
        <v>881</v>
      </c>
      <c r="F1424" s="185"/>
      <c r="G1424" s="46"/>
      <c r="H1424" s="46"/>
      <c r="I1424" s="17">
        <f t="shared" ref="I1424:Q1426" si="818">+I1425</f>
        <v>5430.6</v>
      </c>
      <c r="J1424" s="17">
        <f t="shared" si="818"/>
        <v>0</v>
      </c>
      <c r="K1424" s="17">
        <f t="shared" si="818"/>
        <v>5430.6</v>
      </c>
      <c r="L1424" s="17">
        <f t="shared" si="818"/>
        <v>5705.1</v>
      </c>
      <c r="M1424" s="17">
        <f t="shared" si="818"/>
        <v>0</v>
      </c>
      <c r="N1424" s="17">
        <f t="shared" si="818"/>
        <v>5705.1</v>
      </c>
      <c r="O1424" s="17">
        <f t="shared" si="818"/>
        <v>6976.6</v>
      </c>
      <c r="P1424" s="77">
        <f t="shared" si="818"/>
        <v>0</v>
      </c>
      <c r="Q1424" s="77">
        <f t="shared" si="818"/>
        <v>6976.6</v>
      </c>
    </row>
    <row r="1425" spans="1:17" ht="13.6" x14ac:dyDescent="0.25">
      <c r="A1425" s="38" t="s">
        <v>882</v>
      </c>
      <c r="B1425" s="4">
        <v>700</v>
      </c>
      <c r="C1425" s="19" t="s">
        <v>140</v>
      </c>
      <c r="D1425" s="19" t="s">
        <v>181</v>
      </c>
      <c r="E1425" s="29" t="s">
        <v>883</v>
      </c>
      <c r="F1425" s="134"/>
      <c r="G1425" s="19"/>
      <c r="H1425" s="19"/>
      <c r="I1425" s="23">
        <f t="shared" si="818"/>
        <v>5430.6</v>
      </c>
      <c r="J1425" s="23">
        <f t="shared" si="818"/>
        <v>0</v>
      </c>
      <c r="K1425" s="23">
        <f t="shared" si="818"/>
        <v>5430.6</v>
      </c>
      <c r="L1425" s="23">
        <f t="shared" si="818"/>
        <v>5705.1</v>
      </c>
      <c r="M1425" s="23">
        <f t="shared" si="818"/>
        <v>0</v>
      </c>
      <c r="N1425" s="23">
        <f t="shared" si="818"/>
        <v>5705.1</v>
      </c>
      <c r="O1425" s="23">
        <f t="shared" si="818"/>
        <v>6976.6</v>
      </c>
      <c r="P1425" s="24">
        <f t="shared" si="818"/>
        <v>0</v>
      </c>
      <c r="Q1425" s="24">
        <f t="shared" si="818"/>
        <v>6976.6</v>
      </c>
    </row>
    <row r="1426" spans="1:17" ht="27.2" x14ac:dyDescent="0.25">
      <c r="A1426" s="36" t="s">
        <v>81</v>
      </c>
      <c r="B1426" s="26">
        <v>700</v>
      </c>
      <c r="C1426" s="27" t="s">
        <v>140</v>
      </c>
      <c r="D1426" s="27" t="s">
        <v>181</v>
      </c>
      <c r="E1426" s="29" t="s">
        <v>883</v>
      </c>
      <c r="F1426" s="135" t="s">
        <v>675</v>
      </c>
      <c r="G1426" s="27"/>
      <c r="H1426" s="27"/>
      <c r="I1426" s="31">
        <f t="shared" si="818"/>
        <v>5430.6</v>
      </c>
      <c r="J1426" s="31">
        <f t="shared" si="818"/>
        <v>0</v>
      </c>
      <c r="K1426" s="31">
        <f t="shared" si="818"/>
        <v>5430.6</v>
      </c>
      <c r="L1426" s="31">
        <f t="shared" si="818"/>
        <v>5705.1</v>
      </c>
      <c r="M1426" s="31">
        <f t="shared" si="818"/>
        <v>0</v>
      </c>
      <c r="N1426" s="31">
        <f t="shared" si="818"/>
        <v>5705.1</v>
      </c>
      <c r="O1426" s="31">
        <f t="shared" si="818"/>
        <v>6976.6</v>
      </c>
      <c r="P1426" s="29">
        <f t="shared" si="818"/>
        <v>0</v>
      </c>
      <c r="Q1426" s="29">
        <f t="shared" si="818"/>
        <v>6976.6</v>
      </c>
    </row>
    <row r="1427" spans="1:17" ht="13.6" x14ac:dyDescent="0.25">
      <c r="A1427" s="80" t="s">
        <v>82</v>
      </c>
      <c r="B1427" s="26">
        <v>700</v>
      </c>
      <c r="C1427" s="27" t="s">
        <v>140</v>
      </c>
      <c r="D1427" s="27" t="s">
        <v>181</v>
      </c>
      <c r="E1427" s="29" t="s">
        <v>883</v>
      </c>
      <c r="F1427" s="135" t="s">
        <v>679</v>
      </c>
      <c r="G1427" s="27" t="s">
        <v>140</v>
      </c>
      <c r="H1427" s="27" t="s">
        <v>181</v>
      </c>
      <c r="I1427" s="31">
        <f>+J1427+K1427</f>
        <v>5430.6</v>
      </c>
      <c r="J1427" s="31"/>
      <c r="K1427" s="31">
        <v>5430.6</v>
      </c>
      <c r="L1427" s="31">
        <f>+M1427+N1427</f>
        <v>5705.1</v>
      </c>
      <c r="M1427" s="31"/>
      <c r="N1427" s="31">
        <v>5705.1</v>
      </c>
      <c r="O1427" s="31">
        <f>+P1427+Q1427</f>
        <v>6976.6</v>
      </c>
      <c r="P1427" s="29"/>
      <c r="Q1427" s="29">
        <v>6976.6</v>
      </c>
    </row>
    <row r="1428" spans="1:17" x14ac:dyDescent="0.2">
      <c r="A1428" s="102" t="s">
        <v>96</v>
      </c>
      <c r="B1428" s="61">
        <v>700</v>
      </c>
      <c r="C1428" s="46" t="s">
        <v>102</v>
      </c>
      <c r="D1428" s="46" t="s">
        <v>141</v>
      </c>
      <c r="E1428" s="45" t="s">
        <v>884</v>
      </c>
      <c r="F1428" s="185"/>
      <c r="G1428" s="46"/>
      <c r="H1428" s="46"/>
      <c r="I1428" s="17">
        <f t="shared" ref="I1428:Q1430" si="819">+I1429</f>
        <v>4193.5318299999999</v>
      </c>
      <c r="J1428" s="17">
        <f t="shared" si="819"/>
        <v>109.03183</v>
      </c>
      <c r="K1428" s="17">
        <f t="shared" si="819"/>
        <v>4084.5</v>
      </c>
      <c r="L1428" s="17">
        <f t="shared" si="819"/>
        <v>0</v>
      </c>
      <c r="M1428" s="17">
        <f t="shared" si="819"/>
        <v>0</v>
      </c>
      <c r="N1428" s="17">
        <f t="shared" si="819"/>
        <v>0</v>
      </c>
      <c r="O1428" s="17">
        <f t="shared" si="819"/>
        <v>0</v>
      </c>
      <c r="P1428" s="77">
        <f t="shared" si="819"/>
        <v>0</v>
      </c>
      <c r="Q1428" s="77">
        <f t="shared" si="819"/>
        <v>0</v>
      </c>
    </row>
    <row r="1429" spans="1:17" x14ac:dyDescent="0.2">
      <c r="A1429" s="18" t="s">
        <v>75</v>
      </c>
      <c r="B1429" s="4">
        <v>700</v>
      </c>
      <c r="C1429" s="19" t="s">
        <v>102</v>
      </c>
      <c r="D1429" s="19" t="s">
        <v>141</v>
      </c>
      <c r="E1429" s="50" t="s">
        <v>885</v>
      </c>
      <c r="F1429" s="134"/>
      <c r="G1429" s="19"/>
      <c r="H1429" s="19"/>
      <c r="I1429" s="23">
        <f t="shared" si="819"/>
        <v>4193.5318299999999</v>
      </c>
      <c r="J1429" s="23">
        <f t="shared" si="819"/>
        <v>109.03183</v>
      </c>
      <c r="K1429" s="23">
        <f t="shared" si="819"/>
        <v>4084.5</v>
      </c>
      <c r="L1429" s="23">
        <f t="shared" si="819"/>
        <v>0</v>
      </c>
      <c r="M1429" s="23">
        <f t="shared" si="819"/>
        <v>0</v>
      </c>
      <c r="N1429" s="23">
        <f t="shared" si="819"/>
        <v>0</v>
      </c>
      <c r="O1429" s="23">
        <f t="shared" si="819"/>
        <v>0</v>
      </c>
      <c r="P1429" s="24">
        <f t="shared" si="819"/>
        <v>0</v>
      </c>
      <c r="Q1429" s="24">
        <f t="shared" si="819"/>
        <v>0</v>
      </c>
    </row>
    <row r="1430" spans="1:17" ht="27.2" x14ac:dyDescent="0.25">
      <c r="A1430" s="36" t="s">
        <v>81</v>
      </c>
      <c r="B1430" s="26">
        <v>700</v>
      </c>
      <c r="C1430" s="27" t="s">
        <v>102</v>
      </c>
      <c r="D1430" s="27" t="s">
        <v>141</v>
      </c>
      <c r="E1430" s="53" t="s">
        <v>885</v>
      </c>
      <c r="F1430" s="135" t="s">
        <v>675</v>
      </c>
      <c r="G1430" s="27"/>
      <c r="H1430" s="27"/>
      <c r="I1430" s="31">
        <f t="shared" si="819"/>
        <v>4193.5318299999999</v>
      </c>
      <c r="J1430" s="31">
        <f t="shared" si="819"/>
        <v>109.03183</v>
      </c>
      <c r="K1430" s="31">
        <f t="shared" si="819"/>
        <v>4084.5</v>
      </c>
      <c r="L1430" s="31">
        <f t="shared" si="819"/>
        <v>0</v>
      </c>
      <c r="M1430" s="31">
        <f t="shared" si="819"/>
        <v>0</v>
      </c>
      <c r="N1430" s="31">
        <f t="shared" si="819"/>
        <v>0</v>
      </c>
      <c r="O1430" s="31">
        <f t="shared" si="819"/>
        <v>0</v>
      </c>
      <c r="P1430" s="32">
        <f t="shared" si="819"/>
        <v>0</v>
      </c>
      <c r="Q1430" s="32">
        <f t="shared" si="819"/>
        <v>0</v>
      </c>
    </row>
    <row r="1431" spans="1:17" ht="13.6" x14ac:dyDescent="0.25">
      <c r="A1431" s="80" t="s">
        <v>82</v>
      </c>
      <c r="B1431" s="26">
        <v>700</v>
      </c>
      <c r="C1431" s="27" t="s">
        <v>102</v>
      </c>
      <c r="D1431" s="27" t="s">
        <v>141</v>
      </c>
      <c r="E1431" s="53" t="s">
        <v>885</v>
      </c>
      <c r="F1431" s="135" t="s">
        <v>679</v>
      </c>
      <c r="G1431" s="27" t="s">
        <v>102</v>
      </c>
      <c r="H1431" s="27" t="s">
        <v>141</v>
      </c>
      <c r="I1431" s="31">
        <f>+J1431+K1431</f>
        <v>4193.5318299999999</v>
      </c>
      <c r="J1431" s="31">
        <v>109.03183</v>
      </c>
      <c r="K1431" s="31">
        <v>4084.5</v>
      </c>
      <c r="L1431" s="31">
        <f>+M1431+N1431</f>
        <v>0</v>
      </c>
      <c r="M1431" s="31"/>
      <c r="N1431" s="31"/>
      <c r="O1431" s="31">
        <f>+P1431+Q1431</f>
        <v>0</v>
      </c>
      <c r="P1431" s="29"/>
      <c r="Q1431" s="29"/>
    </row>
    <row r="1432" spans="1:17" hidden="1" x14ac:dyDescent="0.2">
      <c r="A1432" s="18" t="s">
        <v>103</v>
      </c>
      <c r="B1432" s="4">
        <v>700</v>
      </c>
      <c r="C1432" s="19" t="s">
        <v>111</v>
      </c>
      <c r="D1432" s="19" t="s">
        <v>112</v>
      </c>
      <c r="E1432" s="21" t="s">
        <v>104</v>
      </c>
      <c r="F1432" s="196"/>
      <c r="G1432" s="19" t="s">
        <v>111</v>
      </c>
      <c r="H1432" s="19" t="s">
        <v>112</v>
      </c>
      <c r="I1432" s="23">
        <f t="shared" ref="I1432:Q1432" si="820">+I1436+I1447+I1433+I1440</f>
        <v>0</v>
      </c>
      <c r="J1432" s="23">
        <f t="shared" si="820"/>
        <v>0</v>
      </c>
      <c r="K1432" s="23">
        <f t="shared" si="820"/>
        <v>0</v>
      </c>
      <c r="L1432" s="23">
        <f t="shared" si="820"/>
        <v>0</v>
      </c>
      <c r="M1432" s="23">
        <f t="shared" si="820"/>
        <v>0</v>
      </c>
      <c r="N1432" s="23">
        <f t="shared" si="820"/>
        <v>0</v>
      </c>
      <c r="O1432" s="23">
        <f t="shared" si="820"/>
        <v>0</v>
      </c>
      <c r="P1432" s="24">
        <f t="shared" si="820"/>
        <v>0</v>
      </c>
      <c r="Q1432" s="24">
        <f t="shared" si="820"/>
        <v>0</v>
      </c>
    </row>
    <row r="1433" spans="1:17" hidden="1" x14ac:dyDescent="0.2">
      <c r="A1433" s="99" t="s">
        <v>439</v>
      </c>
      <c r="B1433" s="4">
        <v>700</v>
      </c>
      <c r="C1433" s="19" t="s">
        <v>111</v>
      </c>
      <c r="D1433" s="19" t="s">
        <v>112</v>
      </c>
      <c r="E1433" s="21" t="s">
        <v>440</v>
      </c>
      <c r="F1433" s="196"/>
      <c r="G1433" s="19" t="s">
        <v>111</v>
      </c>
      <c r="H1433" s="19" t="s">
        <v>112</v>
      </c>
      <c r="I1433" s="23">
        <f t="shared" ref="I1433:Q1434" si="821">+I1434</f>
        <v>0</v>
      </c>
      <c r="J1433" s="23">
        <f t="shared" si="821"/>
        <v>0</v>
      </c>
      <c r="K1433" s="23">
        <f t="shared" si="821"/>
        <v>0</v>
      </c>
      <c r="L1433" s="23">
        <f t="shared" si="821"/>
        <v>0</v>
      </c>
      <c r="M1433" s="23">
        <f t="shared" si="821"/>
        <v>0</v>
      </c>
      <c r="N1433" s="23">
        <f t="shared" si="821"/>
        <v>0</v>
      </c>
      <c r="O1433" s="23">
        <f t="shared" si="821"/>
        <v>0</v>
      </c>
      <c r="P1433" s="24">
        <f t="shared" si="821"/>
        <v>0</v>
      </c>
      <c r="Q1433" s="24">
        <f t="shared" si="821"/>
        <v>0</v>
      </c>
    </row>
    <row r="1434" spans="1:17" ht="13.6" hidden="1" x14ac:dyDescent="0.25">
      <c r="A1434" s="106" t="s">
        <v>287</v>
      </c>
      <c r="B1434" s="26">
        <v>700</v>
      </c>
      <c r="C1434" s="27" t="s">
        <v>111</v>
      </c>
      <c r="D1434" s="27" t="s">
        <v>112</v>
      </c>
      <c r="E1434" s="29" t="s">
        <v>440</v>
      </c>
      <c r="F1434" s="187">
        <v>400</v>
      </c>
      <c r="G1434" s="27" t="s">
        <v>111</v>
      </c>
      <c r="H1434" s="27" t="s">
        <v>112</v>
      </c>
      <c r="I1434" s="31">
        <f t="shared" si="821"/>
        <v>0</v>
      </c>
      <c r="J1434" s="31">
        <f t="shared" si="821"/>
        <v>0</v>
      </c>
      <c r="K1434" s="31">
        <f t="shared" si="821"/>
        <v>0</v>
      </c>
      <c r="L1434" s="31">
        <f t="shared" si="821"/>
        <v>0</v>
      </c>
      <c r="M1434" s="31">
        <f t="shared" si="821"/>
        <v>0</v>
      </c>
      <c r="N1434" s="31">
        <f t="shared" si="821"/>
        <v>0</v>
      </c>
      <c r="O1434" s="31">
        <f t="shared" si="821"/>
        <v>0</v>
      </c>
      <c r="P1434" s="32">
        <f t="shared" si="821"/>
        <v>0</v>
      </c>
      <c r="Q1434" s="32">
        <f t="shared" si="821"/>
        <v>0</v>
      </c>
    </row>
    <row r="1435" spans="1:17" ht="13.6" hidden="1" x14ac:dyDescent="0.25">
      <c r="A1435" s="107" t="s">
        <v>289</v>
      </c>
      <c r="B1435" s="26">
        <v>700</v>
      </c>
      <c r="C1435" s="27" t="s">
        <v>111</v>
      </c>
      <c r="D1435" s="27" t="s">
        <v>112</v>
      </c>
      <c r="E1435" s="29" t="s">
        <v>440</v>
      </c>
      <c r="F1435" s="187">
        <v>410</v>
      </c>
      <c r="G1435" s="27" t="s">
        <v>111</v>
      </c>
      <c r="H1435" s="27" t="s">
        <v>112</v>
      </c>
      <c r="I1435" s="31">
        <f>+J1435+K1435</f>
        <v>0</v>
      </c>
      <c r="J1435" s="31"/>
      <c r="K1435" s="31"/>
      <c r="L1435" s="31">
        <f>+M1435+N1435</f>
        <v>0</v>
      </c>
      <c r="M1435" s="31"/>
      <c r="N1435" s="31"/>
      <c r="O1435" s="31">
        <f>+P1435+Q1435</f>
        <v>0</v>
      </c>
      <c r="P1435" s="32"/>
      <c r="Q1435" s="32"/>
    </row>
    <row r="1436" spans="1:17" hidden="1" x14ac:dyDescent="0.2">
      <c r="A1436" s="78" t="s">
        <v>873</v>
      </c>
      <c r="B1436" s="4">
        <v>700</v>
      </c>
      <c r="C1436" s="19" t="s">
        <v>111</v>
      </c>
      <c r="D1436" s="19" t="s">
        <v>112</v>
      </c>
      <c r="E1436" s="21" t="s">
        <v>874</v>
      </c>
      <c r="F1436" s="196"/>
      <c r="G1436" s="19" t="s">
        <v>111</v>
      </c>
      <c r="H1436" s="19" t="s">
        <v>112</v>
      </c>
      <c r="I1436" s="23">
        <f t="shared" ref="I1436:Q1438" si="822">+I1437</f>
        <v>0</v>
      </c>
      <c r="J1436" s="23">
        <f t="shared" si="822"/>
        <v>0</v>
      </c>
      <c r="K1436" s="23">
        <f t="shared" si="822"/>
        <v>0</v>
      </c>
      <c r="L1436" s="23">
        <f t="shared" si="822"/>
        <v>0</v>
      </c>
      <c r="M1436" s="23">
        <f t="shared" si="822"/>
        <v>0</v>
      </c>
      <c r="N1436" s="23">
        <f t="shared" si="822"/>
        <v>0</v>
      </c>
      <c r="O1436" s="23">
        <f t="shared" si="822"/>
        <v>0</v>
      </c>
      <c r="P1436" s="24">
        <f t="shared" si="822"/>
        <v>0</v>
      </c>
      <c r="Q1436" s="24">
        <f t="shared" si="822"/>
        <v>0</v>
      </c>
    </row>
    <row r="1437" spans="1:17" ht="51.65" hidden="1" x14ac:dyDescent="0.2">
      <c r="A1437" s="78" t="s">
        <v>886</v>
      </c>
      <c r="B1437" s="4">
        <v>700</v>
      </c>
      <c r="C1437" s="19" t="s">
        <v>111</v>
      </c>
      <c r="D1437" s="19" t="s">
        <v>112</v>
      </c>
      <c r="E1437" s="21" t="s">
        <v>887</v>
      </c>
      <c r="F1437" s="196"/>
      <c r="G1437" s="19" t="s">
        <v>111</v>
      </c>
      <c r="H1437" s="19" t="s">
        <v>112</v>
      </c>
      <c r="I1437" s="23">
        <f t="shared" si="822"/>
        <v>0</v>
      </c>
      <c r="J1437" s="23">
        <f t="shared" si="822"/>
        <v>0</v>
      </c>
      <c r="K1437" s="23">
        <f t="shared" si="822"/>
        <v>0</v>
      </c>
      <c r="L1437" s="23">
        <f t="shared" si="822"/>
        <v>0</v>
      </c>
      <c r="M1437" s="23">
        <f t="shared" si="822"/>
        <v>0</v>
      </c>
      <c r="N1437" s="23">
        <f t="shared" si="822"/>
        <v>0</v>
      </c>
      <c r="O1437" s="23">
        <f t="shared" si="822"/>
        <v>0</v>
      </c>
      <c r="P1437" s="24">
        <f t="shared" si="822"/>
        <v>0</v>
      </c>
      <c r="Q1437" s="24">
        <f t="shared" si="822"/>
        <v>0</v>
      </c>
    </row>
    <row r="1438" spans="1:17" ht="13.6" hidden="1" x14ac:dyDescent="0.25">
      <c r="A1438" s="25" t="s">
        <v>25</v>
      </c>
      <c r="B1438" s="26">
        <v>700</v>
      </c>
      <c r="C1438" s="27" t="s">
        <v>111</v>
      </c>
      <c r="D1438" s="27" t="s">
        <v>112</v>
      </c>
      <c r="E1438" s="21" t="s">
        <v>887</v>
      </c>
      <c r="F1438" s="187">
        <v>200</v>
      </c>
      <c r="G1438" s="27" t="s">
        <v>111</v>
      </c>
      <c r="H1438" s="27" t="s">
        <v>112</v>
      </c>
      <c r="I1438" s="31">
        <f t="shared" si="822"/>
        <v>0</v>
      </c>
      <c r="J1438" s="31">
        <f t="shared" si="822"/>
        <v>0</v>
      </c>
      <c r="K1438" s="31">
        <f t="shared" si="822"/>
        <v>0</v>
      </c>
      <c r="L1438" s="31">
        <f t="shared" si="822"/>
        <v>0</v>
      </c>
      <c r="M1438" s="31">
        <f t="shared" si="822"/>
        <v>0</v>
      </c>
      <c r="N1438" s="31">
        <f t="shared" si="822"/>
        <v>0</v>
      </c>
      <c r="O1438" s="31">
        <f t="shared" si="822"/>
        <v>0</v>
      </c>
      <c r="P1438" s="32">
        <f t="shared" si="822"/>
        <v>0</v>
      </c>
      <c r="Q1438" s="32">
        <f t="shared" si="822"/>
        <v>0</v>
      </c>
    </row>
    <row r="1439" spans="1:17" ht="13.6" hidden="1" x14ac:dyDescent="0.25">
      <c r="A1439" s="25" t="s">
        <v>45</v>
      </c>
      <c r="B1439" s="26">
        <v>700</v>
      </c>
      <c r="C1439" s="27" t="s">
        <v>111</v>
      </c>
      <c r="D1439" s="27" t="s">
        <v>112</v>
      </c>
      <c r="E1439" s="21" t="s">
        <v>887</v>
      </c>
      <c r="F1439" s="187">
        <v>240</v>
      </c>
      <c r="G1439" s="27" t="s">
        <v>111</v>
      </c>
      <c r="H1439" s="27" t="s">
        <v>112</v>
      </c>
      <c r="I1439" s="31">
        <f>+J1439+K1439</f>
        <v>0</v>
      </c>
      <c r="J1439" s="31"/>
      <c r="K1439" s="31"/>
      <c r="L1439" s="31">
        <f>+M1439+N1439</f>
        <v>0</v>
      </c>
      <c r="M1439" s="31"/>
      <c r="N1439" s="31"/>
      <c r="O1439" s="31">
        <f>+P1439+Q1439</f>
        <v>0</v>
      </c>
      <c r="P1439" s="32"/>
      <c r="Q1439" s="32"/>
    </row>
    <row r="1440" spans="1:17" ht="25.85" hidden="1" x14ac:dyDescent="0.2">
      <c r="A1440" s="18" t="s">
        <v>888</v>
      </c>
      <c r="B1440" s="4">
        <v>700</v>
      </c>
      <c r="C1440" s="19" t="s">
        <v>111</v>
      </c>
      <c r="D1440" s="19" t="s">
        <v>112</v>
      </c>
      <c r="E1440" s="21" t="s">
        <v>782</v>
      </c>
      <c r="F1440" s="196"/>
      <c r="G1440" s="19" t="s">
        <v>111</v>
      </c>
      <c r="H1440" s="19" t="s">
        <v>112</v>
      </c>
      <c r="I1440" s="23">
        <f t="shared" ref="I1440:Q1440" si="823">+I1443+I1445+I1441</f>
        <v>0</v>
      </c>
      <c r="J1440" s="23">
        <f t="shared" si="823"/>
        <v>0</v>
      </c>
      <c r="K1440" s="23">
        <f t="shared" si="823"/>
        <v>0</v>
      </c>
      <c r="L1440" s="23">
        <f t="shared" si="823"/>
        <v>0</v>
      </c>
      <c r="M1440" s="23">
        <f t="shared" si="823"/>
        <v>0</v>
      </c>
      <c r="N1440" s="23">
        <f t="shared" si="823"/>
        <v>0</v>
      </c>
      <c r="O1440" s="23">
        <f t="shared" si="823"/>
        <v>0</v>
      </c>
      <c r="P1440" s="24">
        <f t="shared" si="823"/>
        <v>0</v>
      </c>
      <c r="Q1440" s="24">
        <f t="shared" si="823"/>
        <v>0</v>
      </c>
    </row>
    <row r="1441" spans="1:17" ht="13.6" hidden="1" x14ac:dyDescent="0.25">
      <c r="A1441" s="25" t="s">
        <v>25</v>
      </c>
      <c r="B1441" s="26">
        <v>700</v>
      </c>
      <c r="C1441" s="27" t="s">
        <v>111</v>
      </c>
      <c r="D1441" s="27" t="s">
        <v>112</v>
      </c>
      <c r="E1441" s="29" t="s">
        <v>782</v>
      </c>
      <c r="F1441" s="187">
        <v>200</v>
      </c>
      <c r="G1441" s="27" t="s">
        <v>111</v>
      </c>
      <c r="H1441" s="27" t="s">
        <v>112</v>
      </c>
      <c r="I1441" s="31">
        <f t="shared" ref="I1441:Q1441" si="824">+I1442</f>
        <v>0</v>
      </c>
      <c r="J1441" s="31">
        <f t="shared" si="824"/>
        <v>0</v>
      </c>
      <c r="K1441" s="31">
        <f t="shared" si="824"/>
        <v>0</v>
      </c>
      <c r="L1441" s="31">
        <f t="shared" si="824"/>
        <v>0</v>
      </c>
      <c r="M1441" s="31">
        <f t="shared" si="824"/>
        <v>0</v>
      </c>
      <c r="N1441" s="31">
        <f t="shared" si="824"/>
        <v>0</v>
      </c>
      <c r="O1441" s="31">
        <f t="shared" si="824"/>
        <v>0</v>
      </c>
      <c r="P1441" s="32">
        <f t="shared" si="824"/>
        <v>0</v>
      </c>
      <c r="Q1441" s="32">
        <f t="shared" si="824"/>
        <v>0</v>
      </c>
    </row>
    <row r="1442" spans="1:17" ht="13.6" hidden="1" x14ac:dyDescent="0.25">
      <c r="A1442" s="25" t="s">
        <v>45</v>
      </c>
      <c r="B1442" s="26">
        <v>700</v>
      </c>
      <c r="C1442" s="27" t="s">
        <v>111</v>
      </c>
      <c r="D1442" s="27" t="s">
        <v>112</v>
      </c>
      <c r="E1442" s="29" t="s">
        <v>782</v>
      </c>
      <c r="F1442" s="187">
        <v>240</v>
      </c>
      <c r="G1442" s="27" t="s">
        <v>111</v>
      </c>
      <c r="H1442" s="27" t="s">
        <v>112</v>
      </c>
      <c r="I1442" s="31">
        <f>+J1442+K1442</f>
        <v>0</v>
      </c>
      <c r="J1442" s="31"/>
      <c r="K1442" s="31"/>
      <c r="L1442" s="31">
        <f>+M1442+N1442</f>
        <v>0</v>
      </c>
      <c r="M1442" s="31"/>
      <c r="N1442" s="31"/>
      <c r="O1442" s="31">
        <f>+P1442+Q1442</f>
        <v>0</v>
      </c>
      <c r="P1442" s="32"/>
      <c r="Q1442" s="32"/>
    </row>
    <row r="1443" spans="1:17" ht="13.6" hidden="1" x14ac:dyDescent="0.25">
      <c r="A1443" s="106" t="s">
        <v>287</v>
      </c>
      <c r="B1443" s="26">
        <v>700</v>
      </c>
      <c r="C1443" s="27" t="s">
        <v>111</v>
      </c>
      <c r="D1443" s="27" t="s">
        <v>112</v>
      </c>
      <c r="E1443" s="29" t="s">
        <v>782</v>
      </c>
      <c r="F1443" s="187">
        <v>400</v>
      </c>
      <c r="G1443" s="27" t="s">
        <v>111</v>
      </c>
      <c r="H1443" s="27" t="s">
        <v>112</v>
      </c>
      <c r="I1443" s="31">
        <f t="shared" ref="I1443:Q1443" si="825">+I1444</f>
        <v>0</v>
      </c>
      <c r="J1443" s="31">
        <f t="shared" si="825"/>
        <v>0</v>
      </c>
      <c r="K1443" s="31">
        <f t="shared" si="825"/>
        <v>0</v>
      </c>
      <c r="L1443" s="31">
        <f t="shared" si="825"/>
        <v>0</v>
      </c>
      <c r="M1443" s="31">
        <f t="shared" si="825"/>
        <v>0</v>
      </c>
      <c r="N1443" s="31">
        <f t="shared" si="825"/>
        <v>0</v>
      </c>
      <c r="O1443" s="31">
        <f t="shared" si="825"/>
        <v>0</v>
      </c>
      <c r="P1443" s="32">
        <f t="shared" si="825"/>
        <v>0</v>
      </c>
      <c r="Q1443" s="32">
        <f t="shared" si="825"/>
        <v>0</v>
      </c>
    </row>
    <row r="1444" spans="1:17" ht="13.6" hidden="1" x14ac:dyDescent="0.25">
      <c r="A1444" s="107" t="s">
        <v>289</v>
      </c>
      <c r="B1444" s="26">
        <v>700</v>
      </c>
      <c r="C1444" s="27" t="s">
        <v>111</v>
      </c>
      <c r="D1444" s="27" t="s">
        <v>112</v>
      </c>
      <c r="E1444" s="29" t="s">
        <v>782</v>
      </c>
      <c r="F1444" s="187">
        <v>410</v>
      </c>
      <c r="G1444" s="27" t="s">
        <v>111</v>
      </c>
      <c r="H1444" s="27" t="s">
        <v>112</v>
      </c>
      <c r="I1444" s="31">
        <f>+J1444+K1444</f>
        <v>0</v>
      </c>
      <c r="J1444" s="31"/>
      <c r="K1444" s="31"/>
      <c r="L1444" s="31">
        <f>+M1444+N1444</f>
        <v>0</v>
      </c>
      <c r="M1444" s="31"/>
      <c r="N1444" s="31"/>
      <c r="O1444" s="31">
        <f>+P1444+Q1444</f>
        <v>0</v>
      </c>
      <c r="P1444" s="32"/>
      <c r="Q1444" s="32"/>
    </row>
    <row r="1445" spans="1:17" ht="13.6" hidden="1" x14ac:dyDescent="0.25">
      <c r="A1445" s="36" t="s">
        <v>46</v>
      </c>
      <c r="B1445" s="26">
        <v>700</v>
      </c>
      <c r="C1445" s="27" t="s">
        <v>111</v>
      </c>
      <c r="D1445" s="27" t="s">
        <v>112</v>
      </c>
      <c r="E1445" s="29" t="s">
        <v>782</v>
      </c>
      <c r="F1445" s="187">
        <v>500</v>
      </c>
      <c r="G1445" s="27" t="s">
        <v>111</v>
      </c>
      <c r="H1445" s="27" t="s">
        <v>112</v>
      </c>
      <c r="I1445" s="31">
        <f t="shared" ref="I1445:Q1445" si="826">+I1446</f>
        <v>0</v>
      </c>
      <c r="J1445" s="31">
        <f t="shared" si="826"/>
        <v>0</v>
      </c>
      <c r="K1445" s="31">
        <f t="shared" si="826"/>
        <v>0</v>
      </c>
      <c r="L1445" s="31">
        <f t="shared" si="826"/>
        <v>0</v>
      </c>
      <c r="M1445" s="31">
        <f t="shared" si="826"/>
        <v>0</v>
      </c>
      <c r="N1445" s="31">
        <f t="shared" si="826"/>
        <v>0</v>
      </c>
      <c r="O1445" s="31">
        <f t="shared" si="826"/>
        <v>0</v>
      </c>
      <c r="P1445" s="32">
        <f t="shared" si="826"/>
        <v>0</v>
      </c>
      <c r="Q1445" s="32">
        <f t="shared" si="826"/>
        <v>0</v>
      </c>
    </row>
    <row r="1446" spans="1:17" ht="13.6" hidden="1" x14ac:dyDescent="0.25">
      <c r="A1446" s="25" t="s">
        <v>52</v>
      </c>
      <c r="B1446" s="26">
        <v>700</v>
      </c>
      <c r="C1446" s="27" t="s">
        <v>111</v>
      </c>
      <c r="D1446" s="27" t="s">
        <v>112</v>
      </c>
      <c r="E1446" s="29" t="s">
        <v>782</v>
      </c>
      <c r="F1446" s="187">
        <v>540</v>
      </c>
      <c r="G1446" s="27" t="s">
        <v>111</v>
      </c>
      <c r="H1446" s="27" t="s">
        <v>112</v>
      </c>
      <c r="I1446" s="31">
        <f>+J1446+K1446</f>
        <v>0</v>
      </c>
      <c r="J1446" s="31"/>
      <c r="K1446" s="31"/>
      <c r="L1446" s="31">
        <f>+M1446+N1446</f>
        <v>0</v>
      </c>
      <c r="M1446" s="31"/>
      <c r="N1446" s="31"/>
      <c r="O1446" s="31">
        <f>+P1446+Q1446</f>
        <v>0</v>
      </c>
      <c r="P1446" s="32"/>
      <c r="Q1446" s="32"/>
    </row>
    <row r="1447" spans="1:17" ht="38.75" hidden="1" x14ac:dyDescent="0.2">
      <c r="A1447" s="78" t="s">
        <v>889</v>
      </c>
      <c r="B1447" s="4">
        <v>700</v>
      </c>
      <c r="C1447" s="19" t="s">
        <v>111</v>
      </c>
      <c r="D1447" s="19" t="s">
        <v>112</v>
      </c>
      <c r="E1447" s="21" t="s">
        <v>872</v>
      </c>
      <c r="F1447" s="196"/>
      <c r="G1447" s="19" t="s">
        <v>111</v>
      </c>
      <c r="H1447" s="19" t="s">
        <v>112</v>
      </c>
      <c r="I1447" s="23">
        <f t="shared" ref="I1447:Q1447" si="827">+I1450+I1448</f>
        <v>0</v>
      </c>
      <c r="J1447" s="23">
        <f t="shared" si="827"/>
        <v>0</v>
      </c>
      <c r="K1447" s="23">
        <f t="shared" si="827"/>
        <v>0</v>
      </c>
      <c r="L1447" s="23">
        <f t="shared" si="827"/>
        <v>0</v>
      </c>
      <c r="M1447" s="23">
        <f t="shared" si="827"/>
        <v>0</v>
      </c>
      <c r="N1447" s="23">
        <f t="shared" si="827"/>
        <v>0</v>
      </c>
      <c r="O1447" s="23">
        <f t="shared" si="827"/>
        <v>0</v>
      </c>
      <c r="P1447" s="24">
        <f t="shared" si="827"/>
        <v>0</v>
      </c>
      <c r="Q1447" s="24">
        <f t="shared" si="827"/>
        <v>0</v>
      </c>
    </row>
    <row r="1448" spans="1:17" ht="13.6" hidden="1" x14ac:dyDescent="0.25">
      <c r="A1448" s="25" t="s">
        <v>25</v>
      </c>
      <c r="B1448" s="26">
        <v>700</v>
      </c>
      <c r="C1448" s="27" t="s">
        <v>111</v>
      </c>
      <c r="D1448" s="27" t="s">
        <v>112</v>
      </c>
      <c r="E1448" s="29" t="s">
        <v>872</v>
      </c>
      <c r="F1448" s="187">
        <v>200</v>
      </c>
      <c r="G1448" s="27" t="s">
        <v>111</v>
      </c>
      <c r="H1448" s="27" t="s">
        <v>112</v>
      </c>
      <c r="I1448" s="31">
        <f t="shared" ref="I1448:Q1448" si="828">+I1449</f>
        <v>0</v>
      </c>
      <c r="J1448" s="31">
        <f t="shared" si="828"/>
        <v>0</v>
      </c>
      <c r="K1448" s="31">
        <f t="shared" si="828"/>
        <v>0</v>
      </c>
      <c r="L1448" s="31">
        <f t="shared" si="828"/>
        <v>0</v>
      </c>
      <c r="M1448" s="31">
        <f t="shared" si="828"/>
        <v>0</v>
      </c>
      <c r="N1448" s="31">
        <f t="shared" si="828"/>
        <v>0</v>
      </c>
      <c r="O1448" s="31">
        <f t="shared" si="828"/>
        <v>0</v>
      </c>
      <c r="P1448" s="32">
        <f t="shared" si="828"/>
        <v>0</v>
      </c>
      <c r="Q1448" s="32">
        <f t="shared" si="828"/>
        <v>0</v>
      </c>
    </row>
    <row r="1449" spans="1:17" ht="13.6" hidden="1" x14ac:dyDescent="0.25">
      <c r="A1449" s="25" t="s">
        <v>45</v>
      </c>
      <c r="B1449" s="26">
        <v>700</v>
      </c>
      <c r="C1449" s="27" t="s">
        <v>111</v>
      </c>
      <c r="D1449" s="27" t="s">
        <v>112</v>
      </c>
      <c r="E1449" s="29" t="s">
        <v>872</v>
      </c>
      <c r="F1449" s="187">
        <v>240</v>
      </c>
      <c r="G1449" s="27" t="s">
        <v>111</v>
      </c>
      <c r="H1449" s="27" t="s">
        <v>112</v>
      </c>
      <c r="I1449" s="31">
        <f>+J1449+K1449</f>
        <v>0</v>
      </c>
      <c r="J1449" s="31"/>
      <c r="K1449" s="31"/>
      <c r="L1449" s="31">
        <f>+M1449+N1449</f>
        <v>0</v>
      </c>
      <c r="M1449" s="31"/>
      <c r="N1449" s="31"/>
      <c r="O1449" s="31">
        <f>+P1449+Q1449</f>
        <v>0</v>
      </c>
      <c r="P1449" s="32"/>
      <c r="Q1449" s="32"/>
    </row>
    <row r="1450" spans="1:17" ht="13.6" hidden="1" x14ac:dyDescent="0.25">
      <c r="A1450" s="106" t="s">
        <v>287</v>
      </c>
      <c r="B1450" s="26">
        <v>700</v>
      </c>
      <c r="C1450" s="27" t="s">
        <v>111</v>
      </c>
      <c r="D1450" s="27" t="s">
        <v>112</v>
      </c>
      <c r="E1450" s="29" t="s">
        <v>872</v>
      </c>
      <c r="F1450" s="187">
        <v>400</v>
      </c>
      <c r="G1450" s="27" t="s">
        <v>111</v>
      </c>
      <c r="H1450" s="27" t="s">
        <v>112</v>
      </c>
      <c r="I1450" s="31">
        <f t="shared" ref="I1450:Q1450" si="829">+I1451</f>
        <v>0</v>
      </c>
      <c r="J1450" s="31">
        <f t="shared" si="829"/>
        <v>0</v>
      </c>
      <c r="K1450" s="31">
        <f t="shared" si="829"/>
        <v>0</v>
      </c>
      <c r="L1450" s="31">
        <f t="shared" si="829"/>
        <v>0</v>
      </c>
      <c r="M1450" s="31">
        <f t="shared" si="829"/>
        <v>0</v>
      </c>
      <c r="N1450" s="31">
        <f t="shared" si="829"/>
        <v>0</v>
      </c>
      <c r="O1450" s="31">
        <f t="shared" si="829"/>
        <v>0</v>
      </c>
      <c r="P1450" s="32">
        <f t="shared" si="829"/>
        <v>0</v>
      </c>
      <c r="Q1450" s="32">
        <f t="shared" si="829"/>
        <v>0</v>
      </c>
    </row>
    <row r="1451" spans="1:17" ht="13.6" hidden="1" x14ac:dyDescent="0.25">
      <c r="A1451" s="107" t="s">
        <v>289</v>
      </c>
      <c r="B1451" s="26">
        <v>700</v>
      </c>
      <c r="C1451" s="27" t="s">
        <v>111</v>
      </c>
      <c r="D1451" s="27" t="s">
        <v>112</v>
      </c>
      <c r="E1451" s="29" t="s">
        <v>872</v>
      </c>
      <c r="F1451" s="187">
        <v>410</v>
      </c>
      <c r="G1451" s="27" t="s">
        <v>111</v>
      </c>
      <c r="H1451" s="27" t="s">
        <v>112</v>
      </c>
      <c r="I1451" s="31">
        <f>+J1451+K1451</f>
        <v>0</v>
      </c>
      <c r="J1451" s="31"/>
      <c r="K1451" s="31"/>
      <c r="L1451" s="31">
        <f>+M1451+N1451</f>
        <v>0</v>
      </c>
      <c r="M1451" s="31"/>
      <c r="N1451" s="31"/>
      <c r="O1451" s="31">
        <f>+P1451+Q1451</f>
        <v>0</v>
      </c>
      <c r="P1451" s="32"/>
      <c r="Q1451" s="32"/>
    </row>
    <row r="1452" spans="1:17" hidden="1" x14ac:dyDescent="0.2">
      <c r="A1452" s="18" t="s">
        <v>890</v>
      </c>
      <c r="B1452" s="4">
        <v>700</v>
      </c>
      <c r="C1452" s="19" t="s">
        <v>131</v>
      </c>
      <c r="D1452" s="19" t="s">
        <v>891</v>
      </c>
      <c r="E1452" s="21"/>
      <c r="F1452" s="196"/>
      <c r="G1452" s="19" t="s">
        <v>131</v>
      </c>
      <c r="H1452" s="19" t="s">
        <v>891</v>
      </c>
      <c r="I1452" s="23">
        <f t="shared" ref="I1452:Q1456" si="830">+I1453</f>
        <v>0</v>
      </c>
      <c r="J1452" s="23">
        <f t="shared" si="830"/>
        <v>0</v>
      </c>
      <c r="K1452" s="23">
        <f t="shared" si="830"/>
        <v>0</v>
      </c>
      <c r="L1452" s="23">
        <f t="shared" si="830"/>
        <v>0</v>
      </c>
      <c r="M1452" s="23">
        <f t="shared" si="830"/>
        <v>0</v>
      </c>
      <c r="N1452" s="23">
        <f t="shared" si="830"/>
        <v>0</v>
      </c>
      <c r="O1452" s="23">
        <f t="shared" si="830"/>
        <v>0</v>
      </c>
      <c r="P1452" s="24">
        <f t="shared" si="830"/>
        <v>0</v>
      </c>
      <c r="Q1452" s="24">
        <f t="shared" si="830"/>
        <v>0</v>
      </c>
    </row>
    <row r="1453" spans="1:17" hidden="1" x14ac:dyDescent="0.2">
      <c r="A1453" s="232" t="s">
        <v>892</v>
      </c>
      <c r="B1453" s="4">
        <v>700</v>
      </c>
      <c r="C1453" s="19" t="s">
        <v>131</v>
      </c>
      <c r="D1453" s="19" t="s">
        <v>63</v>
      </c>
      <c r="E1453" s="21"/>
      <c r="F1453" s="196"/>
      <c r="G1453" s="19" t="s">
        <v>131</v>
      </c>
      <c r="H1453" s="19" t="s">
        <v>63</v>
      </c>
      <c r="I1453" s="23">
        <f t="shared" si="830"/>
        <v>0</v>
      </c>
      <c r="J1453" s="23">
        <f t="shared" si="830"/>
        <v>0</v>
      </c>
      <c r="K1453" s="23">
        <f t="shared" si="830"/>
        <v>0</v>
      </c>
      <c r="L1453" s="23">
        <f t="shared" si="830"/>
        <v>0</v>
      </c>
      <c r="M1453" s="23">
        <f t="shared" si="830"/>
        <v>0</v>
      </c>
      <c r="N1453" s="23">
        <f t="shared" si="830"/>
        <v>0</v>
      </c>
      <c r="O1453" s="23">
        <f t="shared" si="830"/>
        <v>0</v>
      </c>
      <c r="P1453" s="24">
        <f t="shared" si="830"/>
        <v>0</v>
      </c>
      <c r="Q1453" s="24">
        <f t="shared" si="830"/>
        <v>0</v>
      </c>
    </row>
    <row r="1454" spans="1:17" hidden="1" x14ac:dyDescent="0.2">
      <c r="A1454" s="18" t="s">
        <v>103</v>
      </c>
      <c r="B1454" s="4">
        <v>700</v>
      </c>
      <c r="C1454" s="19" t="s">
        <v>131</v>
      </c>
      <c r="D1454" s="19" t="s">
        <v>63</v>
      </c>
      <c r="E1454" s="21" t="s">
        <v>104</v>
      </c>
      <c r="F1454" s="196"/>
      <c r="G1454" s="19" t="s">
        <v>131</v>
      </c>
      <c r="H1454" s="19" t="s">
        <v>63</v>
      </c>
      <c r="I1454" s="23">
        <f t="shared" si="830"/>
        <v>0</v>
      </c>
      <c r="J1454" s="23">
        <f t="shared" si="830"/>
        <v>0</v>
      </c>
      <c r="K1454" s="23">
        <f t="shared" si="830"/>
        <v>0</v>
      </c>
      <c r="L1454" s="23">
        <f t="shared" si="830"/>
        <v>0</v>
      </c>
      <c r="M1454" s="23">
        <f t="shared" si="830"/>
        <v>0</v>
      </c>
      <c r="N1454" s="23">
        <f t="shared" si="830"/>
        <v>0</v>
      </c>
      <c r="O1454" s="23">
        <f t="shared" si="830"/>
        <v>0</v>
      </c>
      <c r="P1454" s="24">
        <f t="shared" si="830"/>
        <v>0</v>
      </c>
      <c r="Q1454" s="24">
        <f t="shared" si="830"/>
        <v>0</v>
      </c>
    </row>
    <row r="1455" spans="1:17" ht="13.6" hidden="1" x14ac:dyDescent="0.25">
      <c r="A1455" s="88" t="s">
        <v>893</v>
      </c>
      <c r="B1455" s="4">
        <v>700</v>
      </c>
      <c r="C1455" s="19" t="s">
        <v>131</v>
      </c>
      <c r="D1455" s="19" t="s">
        <v>63</v>
      </c>
      <c r="E1455" s="21" t="s">
        <v>894</v>
      </c>
      <c r="F1455" s="187"/>
      <c r="G1455" s="19" t="s">
        <v>131</v>
      </c>
      <c r="H1455" s="19" t="s">
        <v>63</v>
      </c>
      <c r="I1455" s="31">
        <f t="shared" si="830"/>
        <v>0</v>
      </c>
      <c r="J1455" s="31">
        <f t="shared" si="830"/>
        <v>0</v>
      </c>
      <c r="K1455" s="31">
        <f t="shared" si="830"/>
        <v>0</v>
      </c>
      <c r="L1455" s="31">
        <f t="shared" si="830"/>
        <v>0</v>
      </c>
      <c r="M1455" s="31">
        <f t="shared" si="830"/>
        <v>0</v>
      </c>
      <c r="N1455" s="31">
        <f t="shared" si="830"/>
        <v>0</v>
      </c>
      <c r="O1455" s="31">
        <f t="shared" si="830"/>
        <v>0</v>
      </c>
      <c r="P1455" s="32">
        <f t="shared" si="830"/>
        <v>0</v>
      </c>
      <c r="Q1455" s="32">
        <f t="shared" si="830"/>
        <v>0</v>
      </c>
    </row>
    <row r="1456" spans="1:17" ht="13.6" hidden="1" x14ac:dyDescent="0.25">
      <c r="A1456" s="233" t="s">
        <v>895</v>
      </c>
      <c r="B1456" s="26">
        <v>700</v>
      </c>
      <c r="C1456" s="27" t="s">
        <v>131</v>
      </c>
      <c r="D1456" s="27" t="s">
        <v>63</v>
      </c>
      <c r="E1456" s="29" t="s">
        <v>894</v>
      </c>
      <c r="F1456" s="187">
        <v>700</v>
      </c>
      <c r="G1456" s="27" t="s">
        <v>131</v>
      </c>
      <c r="H1456" s="27" t="s">
        <v>63</v>
      </c>
      <c r="I1456" s="31">
        <f t="shared" si="830"/>
        <v>0</v>
      </c>
      <c r="J1456" s="31">
        <f t="shared" si="830"/>
        <v>0</v>
      </c>
      <c r="K1456" s="31">
        <f t="shared" si="830"/>
        <v>0</v>
      </c>
      <c r="L1456" s="31">
        <f t="shared" si="830"/>
        <v>0</v>
      </c>
      <c r="M1456" s="31">
        <f t="shared" si="830"/>
        <v>0</v>
      </c>
      <c r="N1456" s="31">
        <f t="shared" si="830"/>
        <v>0</v>
      </c>
      <c r="O1456" s="31">
        <f t="shared" si="830"/>
        <v>0</v>
      </c>
      <c r="P1456" s="32">
        <f t="shared" si="830"/>
        <v>0</v>
      </c>
      <c r="Q1456" s="32">
        <f t="shared" si="830"/>
        <v>0</v>
      </c>
    </row>
    <row r="1457" spans="1:17" ht="13.6" hidden="1" x14ac:dyDescent="0.25">
      <c r="A1457" s="25" t="s">
        <v>896</v>
      </c>
      <c r="B1457" s="26">
        <v>700</v>
      </c>
      <c r="C1457" s="27" t="s">
        <v>131</v>
      </c>
      <c r="D1457" s="27" t="s">
        <v>63</v>
      </c>
      <c r="E1457" s="29" t="s">
        <v>894</v>
      </c>
      <c r="F1457" s="187">
        <v>730</v>
      </c>
      <c r="G1457" s="27" t="s">
        <v>131</v>
      </c>
      <c r="H1457" s="27" t="s">
        <v>63</v>
      </c>
      <c r="I1457" s="31">
        <f>+J1457+K1457</f>
        <v>0</v>
      </c>
      <c r="J1457" s="31"/>
      <c r="K1457" s="31"/>
      <c r="L1457" s="31">
        <f>+M1457+N1457</f>
        <v>0</v>
      </c>
      <c r="M1457" s="31"/>
      <c r="N1457" s="31"/>
      <c r="O1457" s="31">
        <f>+P1457+Q1457</f>
        <v>0</v>
      </c>
      <c r="P1457" s="32"/>
      <c r="Q1457" s="32"/>
    </row>
    <row r="1458" spans="1:17" ht="15.65" hidden="1" x14ac:dyDescent="0.2">
      <c r="A1458" s="43" t="s">
        <v>35</v>
      </c>
      <c r="B1458" s="4">
        <v>702</v>
      </c>
      <c r="C1458" s="19" t="s">
        <v>63</v>
      </c>
      <c r="D1458" s="19" t="s">
        <v>100</v>
      </c>
      <c r="E1458" s="64" t="s">
        <v>36</v>
      </c>
      <c r="F1458" s="35"/>
      <c r="G1458" s="35"/>
      <c r="H1458" s="35"/>
      <c r="I1458" s="23"/>
      <c r="J1458" s="23"/>
      <c r="K1458" s="23"/>
      <c r="L1458" s="23"/>
      <c r="M1458" s="23"/>
      <c r="N1458" s="23"/>
      <c r="O1458" s="23"/>
      <c r="P1458" s="21"/>
      <c r="Q1458" s="21"/>
    </row>
    <row r="1459" spans="1:17" ht="40.75" hidden="1" x14ac:dyDescent="0.25">
      <c r="A1459" s="36" t="s">
        <v>33</v>
      </c>
      <c r="B1459" s="26">
        <v>702</v>
      </c>
      <c r="C1459" s="27" t="s">
        <v>63</v>
      </c>
      <c r="D1459" s="27" t="s">
        <v>100</v>
      </c>
      <c r="E1459" s="73" t="s">
        <v>36</v>
      </c>
      <c r="F1459" s="37" t="s">
        <v>69</v>
      </c>
      <c r="G1459" s="37"/>
      <c r="H1459" s="37"/>
      <c r="I1459" s="31"/>
      <c r="J1459" s="31"/>
      <c r="K1459" s="31"/>
      <c r="L1459" s="31"/>
      <c r="M1459" s="31"/>
      <c r="N1459" s="31"/>
      <c r="O1459" s="31"/>
      <c r="P1459" s="29"/>
      <c r="Q1459" s="29"/>
    </row>
    <row r="1460" spans="1:17" ht="13.6" hidden="1" x14ac:dyDescent="0.25">
      <c r="A1460" s="36" t="s">
        <v>34</v>
      </c>
      <c r="B1460" s="26">
        <v>702</v>
      </c>
      <c r="C1460" s="27" t="s">
        <v>63</v>
      </c>
      <c r="D1460" s="27" t="s">
        <v>100</v>
      </c>
      <c r="E1460" s="73" t="s">
        <v>36</v>
      </c>
      <c r="F1460" s="37" t="s">
        <v>91</v>
      </c>
      <c r="G1460" s="37"/>
      <c r="H1460" s="37"/>
      <c r="I1460" s="31"/>
      <c r="J1460" s="31"/>
      <c r="K1460" s="31"/>
      <c r="L1460" s="31"/>
      <c r="M1460" s="31"/>
      <c r="N1460" s="31"/>
      <c r="O1460" s="31"/>
      <c r="P1460" s="29"/>
      <c r="Q1460" s="29"/>
    </row>
    <row r="1461" spans="1:17" x14ac:dyDescent="0.2">
      <c r="A1461" s="21" t="s">
        <v>897</v>
      </c>
      <c r="B1461" s="20"/>
      <c r="C1461" s="19"/>
      <c r="D1461" s="19"/>
      <c r="E1461" s="21"/>
      <c r="F1461" s="21"/>
      <c r="G1461" s="21"/>
      <c r="H1461" s="21"/>
      <c r="I1461" s="234">
        <f>+I7+I23+I43+I94+I107+I116+I125+I147+I152+I211+I327+I347+I387+I401+I412+I430+I460+I558+I573</f>
        <v>4542079.895250001</v>
      </c>
      <c r="J1461" s="234">
        <f t="shared" ref="J1461:Q1461" si="831">+J7+J23+J43+J94+J107+J116+J125+J147+J152+J211+J327+J347+J387+J401+J412+J430+J460+J558+J573</f>
        <v>2076988.9948100001</v>
      </c>
      <c r="K1461" s="234">
        <f t="shared" si="831"/>
        <v>2465090.9004400005</v>
      </c>
      <c r="L1461" s="234">
        <f t="shared" si="831"/>
        <v>3759741.1504100002</v>
      </c>
      <c r="M1461" s="234">
        <f t="shared" si="831"/>
        <v>1109052.1000000001</v>
      </c>
      <c r="N1461" s="234">
        <f t="shared" si="831"/>
        <v>2650689.0504100006</v>
      </c>
      <c r="O1461" s="234">
        <f t="shared" si="831"/>
        <v>3841660.2834100006</v>
      </c>
      <c r="P1461" s="234">
        <f t="shared" si="831"/>
        <v>1181581.1000000001</v>
      </c>
      <c r="Q1461" s="234">
        <f t="shared" si="831"/>
        <v>2660079.1834100005</v>
      </c>
    </row>
    <row r="1462" spans="1:17" ht="13.6" x14ac:dyDescent="0.25">
      <c r="A1462" s="235"/>
      <c r="B1462" s="235"/>
      <c r="C1462" s="236"/>
      <c r="D1462" s="236"/>
      <c r="E1462" s="235"/>
      <c r="F1462" s="235"/>
      <c r="G1462" s="235"/>
      <c r="H1462" s="235"/>
      <c r="I1462" s="235"/>
      <c r="J1462" s="235"/>
      <c r="K1462" s="235"/>
      <c r="L1462" s="235"/>
      <c r="M1462" s="235"/>
      <c r="N1462" s="235"/>
      <c r="O1462" s="235"/>
      <c r="P1462" s="235"/>
      <c r="Q1462" s="235"/>
    </row>
    <row r="1463" spans="1:17" hidden="1" x14ac:dyDescent="0.2">
      <c r="C1463" s="237"/>
      <c r="D1463" s="237"/>
      <c r="I1463" s="238">
        <f>+J1463+K1463</f>
        <v>4542079.8952500001</v>
      </c>
      <c r="J1463" s="238">
        <v>2076988.9948100001</v>
      </c>
      <c r="K1463" s="238">
        <v>2465090.90044</v>
      </c>
      <c r="L1463" s="238">
        <f>+M1463+N1463</f>
        <v>3759741.1504100002</v>
      </c>
      <c r="M1463" s="238">
        <v>1109052.1000000001</v>
      </c>
      <c r="N1463" s="238">
        <v>2650689.0504100001</v>
      </c>
      <c r="O1463" s="238">
        <f>+P1463+Q1463</f>
        <v>3841660.2834100001</v>
      </c>
      <c r="P1463" s="239">
        <v>1181581.1000000001</v>
      </c>
      <c r="Q1463" s="238">
        <v>2660079.1834100001</v>
      </c>
    </row>
    <row r="1464" spans="1:17" hidden="1" x14ac:dyDescent="0.2">
      <c r="C1464" s="237"/>
      <c r="D1464" s="237"/>
    </row>
    <row r="1465" spans="1:17" hidden="1" x14ac:dyDescent="0.2">
      <c r="C1465" s="237"/>
      <c r="D1465" s="237"/>
      <c r="I1465" s="240" t="b">
        <f>+I1461=I1463</f>
        <v>1</v>
      </c>
      <c r="J1465" s="240" t="b">
        <f>+J1461=J1463</f>
        <v>1</v>
      </c>
      <c r="K1465" s="240" t="b">
        <f>+K1461=K1463</f>
        <v>1</v>
      </c>
      <c r="L1465" s="240" t="b">
        <f t="shared" ref="L1465:Q1465" si="832">+L1461=L1463</f>
        <v>1</v>
      </c>
      <c r="M1465" s="240" t="b">
        <f t="shared" si="832"/>
        <v>1</v>
      </c>
      <c r="N1465" s="240" t="b">
        <f t="shared" si="832"/>
        <v>1</v>
      </c>
      <c r="O1465" s="240" t="b">
        <f t="shared" si="832"/>
        <v>1</v>
      </c>
      <c r="P1465" s="240" t="b">
        <f t="shared" si="832"/>
        <v>1</v>
      </c>
      <c r="Q1465" s="240" t="b">
        <f t="shared" si="832"/>
        <v>1</v>
      </c>
    </row>
    <row r="1466" spans="1:17" ht="13.6" hidden="1" x14ac:dyDescent="0.25">
      <c r="C1466" s="237"/>
      <c r="D1466" s="237"/>
      <c r="J1466" s="241"/>
      <c r="K1466" s="241"/>
      <c r="M1466" s="241"/>
      <c r="N1466" s="242"/>
      <c r="P1466" s="241"/>
      <c r="Q1466" s="242"/>
    </row>
    <row r="1467" spans="1:17" hidden="1" x14ac:dyDescent="0.2">
      <c r="C1467" s="237"/>
      <c r="D1467" s="237"/>
      <c r="I1467" s="243">
        <f>+I1461-I1463</f>
        <v>0</v>
      </c>
      <c r="J1467" s="244">
        <f>+J1461-J1463</f>
        <v>0</v>
      </c>
      <c r="K1467" s="243">
        <f>+K1461-K1463</f>
        <v>0</v>
      </c>
      <c r="L1467" s="243">
        <f t="shared" ref="L1467:Q1467" si="833">+L1461-L1463</f>
        <v>0</v>
      </c>
      <c r="M1467" s="244">
        <f t="shared" si="833"/>
        <v>0</v>
      </c>
      <c r="N1467" s="243">
        <f t="shared" si="833"/>
        <v>0</v>
      </c>
      <c r="O1467" s="243">
        <f t="shared" si="833"/>
        <v>0</v>
      </c>
      <c r="P1467" s="243">
        <f t="shared" si="833"/>
        <v>0</v>
      </c>
      <c r="Q1467" s="243">
        <f t="shared" si="833"/>
        <v>0</v>
      </c>
    </row>
    <row r="1470" spans="1:17" hidden="1" x14ac:dyDescent="0.2">
      <c r="I1470" s="245">
        <f>+K1470+J1470</f>
        <v>1838052.2</v>
      </c>
      <c r="J1470" s="246">
        <f>759913.7+J1477</f>
        <v>777666.39999999991</v>
      </c>
      <c r="K1470" s="246">
        <f>1037283+K1477</f>
        <v>1060385.8</v>
      </c>
    </row>
    <row r="1471" spans="1:17" hidden="1" x14ac:dyDescent="0.2"/>
    <row r="1472" spans="1:17" hidden="1" x14ac:dyDescent="0.2">
      <c r="I1472" s="1" t="b">
        <f>+I1461=I1470</f>
        <v>0</v>
      </c>
      <c r="J1472" s="1" t="b">
        <f>+J1461=J1470</f>
        <v>0</v>
      </c>
      <c r="K1472" s="1" t="b">
        <f>+K1461=K1470</f>
        <v>0</v>
      </c>
    </row>
    <row r="1473" spans="9:11" hidden="1" x14ac:dyDescent="0.2"/>
    <row r="1474" spans="9:11" hidden="1" x14ac:dyDescent="0.2">
      <c r="I1474" s="247">
        <f>+I1470-I1461</f>
        <v>-2704027.6952500008</v>
      </c>
      <c r="J1474" s="247">
        <f>+J1470-J1461</f>
        <v>-1299322.5948100002</v>
      </c>
      <c r="K1474" s="247">
        <f>+K1470-K1461</f>
        <v>-1404705.1004400004</v>
      </c>
    </row>
    <row r="1475" spans="9:11" hidden="1" x14ac:dyDescent="0.2"/>
    <row r="1476" spans="9:11" hidden="1" x14ac:dyDescent="0.2">
      <c r="I1476" s="248"/>
      <c r="J1476" s="248"/>
      <c r="K1476" s="248"/>
    </row>
    <row r="1477" spans="9:11" hidden="1" x14ac:dyDescent="0.2">
      <c r="I1477" s="248">
        <f>+J1477+K1477</f>
        <v>40855.5</v>
      </c>
      <c r="J1477" s="248">
        <f>362.3+137.1+17253.3</f>
        <v>17752.7</v>
      </c>
      <c r="K1477" s="248">
        <f>37751.9+2604.2-17253.3</f>
        <v>23102.799999999999</v>
      </c>
    </row>
    <row r="1478" spans="9:11" x14ac:dyDescent="0.2">
      <c r="I1478" s="248"/>
      <c r="J1478" s="248"/>
      <c r="K1478" s="248"/>
    </row>
  </sheetData>
  <autoFilter ref="A5:Q1461"/>
  <sortState ref="A8:Q1762">
    <sortCondition ref="E11"/>
  </sortState>
  <mergeCells count="9">
    <mergeCell ref="L1:O1"/>
    <mergeCell ref="G2:O2"/>
    <mergeCell ref="A3:O3"/>
    <mergeCell ref="A5:A6"/>
    <mergeCell ref="E5:E6"/>
    <mergeCell ref="F5:F6"/>
    <mergeCell ref="G5:G6"/>
    <mergeCell ref="H5:H6"/>
    <mergeCell ref="I5:O5"/>
  </mergeCells>
  <pageMargins left="0.59055118110236249" right="0.39370078740157477" top="0.43307086614173229" bottom="0.39370078740157477" header="0.31496062992125984" footer="0.27559055118110237"/>
  <pageSetup paperSize="9" scale="85" fitToHeight="9" orientation="landscape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2024-2026 прил6</vt:lpstr>
      <vt:lpstr>'2024-2026 прил6'!Print_Titles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volkova_en</dc:creator>
  <cp:lastModifiedBy>volkova_en</cp:lastModifiedBy>
  <cp:revision>6</cp:revision>
  <cp:lastPrinted>2025-11-12T09:30:18Z</cp:lastPrinted>
  <dcterms:created xsi:type="dcterms:W3CDTF">2022-10-22T06:23:33Z</dcterms:created>
  <dcterms:modified xsi:type="dcterms:W3CDTF">2025-11-14T02:43:20Z</dcterms:modified>
</cp:coreProperties>
</file>